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прил 1" sheetId="1" r:id="rId1"/>
    <sheet name="прил 1 подвоз" sheetId="2" r:id="rId2"/>
    <sheet name="прил 1 тех Тура" sheetId="3" r:id="rId3"/>
    <sheet name="прил 1 тех Нидым" sheetId="4" r:id="rId4"/>
    <sheet name="приложение 2" sheetId="5" r:id="rId5"/>
    <sheet name="прил 2 подвоз" sheetId="6" r:id="rId6"/>
    <sheet name="прил 2 тех Тура" sheetId="7" r:id="rId7"/>
    <sheet name="прил 2 тех Нидым" sheetId="8" r:id="rId8"/>
    <sheet name="прил 3" sheetId="9" r:id="rId9"/>
    <sheet name="прил 3 подвоз" sheetId="10" r:id="rId10"/>
    <sheet name="прил 3 тех Тура" sheetId="11" r:id="rId11"/>
    <sheet name="прил 3 тех Нидым" sheetId="12" r:id="rId12"/>
    <sheet name="прил4 в" sheetId="13" r:id="rId13"/>
    <sheet name="прил4 подвоз" sheetId="14" r:id="rId14"/>
    <sheet name="прил4 тех Тура" sheetId="15" r:id="rId15"/>
    <sheet name="прил4 тех Нидым" sheetId="16" r:id="rId16"/>
    <sheet name="прил.7 вода" sheetId="17" r:id="rId17"/>
    <sheet name="прил.7 подвоз" sheetId="18" r:id="rId18"/>
    <sheet name="прил.7  тех Тура" sheetId="19" r:id="rId19"/>
    <sheet name="прил.7  тех Нидым" sheetId="20" r:id="rId20"/>
  </sheets>
  <externalReferences>
    <externalReference r:id="rId23"/>
    <externalReference r:id="rId24"/>
  </externalReferences>
  <definedNames>
    <definedName name="_GoBack" localSheetId="19">'прил.7  тех Нидым'!$B$11</definedName>
    <definedName name="_GoBack" localSheetId="18">'прил.7  тех Тура'!$B$11</definedName>
    <definedName name="_GoBack" localSheetId="16">'прил.7 вода'!$B$11</definedName>
    <definedName name="_GoBack" localSheetId="17">'прил.7 подвоз'!$B$11</definedName>
    <definedName name="_xlnm.Print_Area" localSheetId="0">'прил 1'!$A$1:$E$34</definedName>
    <definedName name="_xlnm.Print_Area" localSheetId="1">'прил 1 подвоз'!$A$1:$E$34,'прил 1 подвоз'!$F$21</definedName>
    <definedName name="_xlnm.Print_Area" localSheetId="3">'прил 1 тех Нидым'!$A$1:$E$34,'прил 1 тех Нидым'!$F$21</definedName>
    <definedName name="_xlnm.Print_Area" localSheetId="2">'прил 1 тех Тура'!$A$1:$E$34,'прил 1 тех Тура'!$F$21</definedName>
    <definedName name="_xlnm.Print_Area" localSheetId="5">'прил 2 подвоз'!$A$1:$E$79</definedName>
    <definedName name="_xlnm.Print_Area" localSheetId="7">'прил 2 тех Нидым'!$A$1:$E$79</definedName>
    <definedName name="_xlnm.Print_Area" localSheetId="6">'прил 2 тех Тура'!$A$1:$E$79</definedName>
    <definedName name="_xlnm.Print_Area" localSheetId="8">'прил 3'!$A$1:$E$17</definedName>
    <definedName name="_xlnm.Print_Area" localSheetId="9">'прил 3 подвоз'!$A$1:$E$17</definedName>
    <definedName name="_xlnm.Print_Area" localSheetId="11">'прил 3 тех Нидым'!$A$1:$E$17</definedName>
    <definedName name="_xlnm.Print_Area" localSheetId="10">'прил 3 тех Тура'!$A$1:$E$17</definedName>
    <definedName name="_xlnm.Print_Area" localSheetId="19">'прил.7  тех Нидым'!$A$1:$E$12</definedName>
    <definedName name="_xlnm.Print_Area" localSheetId="18">'прил.7  тех Тура'!$A$1:$E$12</definedName>
    <definedName name="_xlnm.Print_Area" localSheetId="16">'прил.7 вода'!$A$1:$E$12</definedName>
    <definedName name="_xlnm.Print_Area" localSheetId="17">'прил.7 подвоз'!$A$1:$E$12</definedName>
    <definedName name="_xlnm.Print_Area" localSheetId="12">'прил4 в'!$A$1:$E$18</definedName>
    <definedName name="_xlnm.Print_Area" localSheetId="13">'прил4 подвоз'!$A$1:$E$19</definedName>
    <definedName name="_xlnm.Print_Area" localSheetId="15">'прил4 тех Нидым'!$A$1:$E$19</definedName>
    <definedName name="_xlnm.Print_Area" localSheetId="14">'прил4 тех Тура'!$A$1:$E$19</definedName>
    <definedName name="_xlnm.Print_Area" localSheetId="4">'приложение 2'!$A$1:$E$79</definedName>
    <definedName name="стокиобъем11" localSheetId="19">#REF!</definedName>
    <definedName name="стокиобъем11" localSheetId="18">#REF!</definedName>
    <definedName name="стокиобъем11" localSheetId="16">#REF!</definedName>
    <definedName name="стокиобъем11" localSheetId="17">#REF!</definedName>
    <definedName name="стокиобъем11" localSheetId="12">#REF!</definedName>
    <definedName name="стокиобъем11" localSheetId="13">#REF!</definedName>
    <definedName name="стокиобъем11" localSheetId="15">#REF!</definedName>
    <definedName name="стокиобъем11" localSheetId="14">#REF!</definedName>
    <definedName name="стокиобъем11">#REF!</definedName>
    <definedName name="стокиобъем12" localSheetId="19">#REF!</definedName>
    <definedName name="стокиобъем12" localSheetId="18">#REF!</definedName>
    <definedName name="стокиобъем12" localSheetId="16">#REF!</definedName>
    <definedName name="стокиобъем12" localSheetId="17">#REF!</definedName>
    <definedName name="стокиобъем12" localSheetId="12">#REF!</definedName>
    <definedName name="стокиобъем12" localSheetId="13">#REF!</definedName>
    <definedName name="стокиобъем12" localSheetId="15">#REF!</definedName>
    <definedName name="стокиобъем12" localSheetId="14">#REF!</definedName>
    <definedName name="стокиобъем12">#REF!</definedName>
    <definedName name="стокитариф11" localSheetId="19">#REF!</definedName>
    <definedName name="стокитариф11" localSheetId="18">#REF!</definedName>
    <definedName name="стокитариф11" localSheetId="16">#REF!</definedName>
    <definedName name="стокитариф11" localSheetId="17">#REF!</definedName>
    <definedName name="стокитариф11" localSheetId="12">#REF!</definedName>
    <definedName name="стокитариф11" localSheetId="13">#REF!</definedName>
    <definedName name="стокитариф11" localSheetId="15">#REF!</definedName>
    <definedName name="стокитариф11" localSheetId="14">#REF!</definedName>
    <definedName name="стокитариф11">#REF!</definedName>
    <definedName name="стокитариф12" localSheetId="19">#REF!</definedName>
    <definedName name="стокитариф12" localSheetId="18">#REF!</definedName>
    <definedName name="стокитариф12" localSheetId="16">#REF!</definedName>
    <definedName name="стокитариф12" localSheetId="17">#REF!</definedName>
    <definedName name="стокитариф12" localSheetId="12">#REF!</definedName>
    <definedName name="стокитариф12" localSheetId="13">#REF!</definedName>
    <definedName name="стокитариф12" localSheetId="15">#REF!</definedName>
    <definedName name="стокитариф12" localSheetId="1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<sst xmlns="http://schemas.openxmlformats.org/spreadsheetml/2006/main" count="1085" uniqueCount="239">
  <si>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</si>
  <si>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</si>
  <si>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</si>
  <si>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</si>
  <si>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</si>
  <si>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</si>
  <si>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</si>
  <si>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</si>
  <si>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</si>
  <si>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</si>
  <si>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</si>
  <si>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</si>
  <si>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</si>
  <si>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</si>
  <si>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</si>
  <si>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</si>
  <si>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</si>
  <si>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</si>
  <si>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</si>
  <si>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</si>
  <si>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</si>
  <si>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</si>
  <si>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</si>
  <si>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</si>
  <si>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</si>
  <si>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</si>
  <si>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</si>
  <si>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</si>
  <si>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</si>
  <si>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</si>
  <si>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</si>
  <si>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</si>
  <si>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</si>
  <si>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</si>
  <si>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</si>
  <si>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</si>
  <si>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</si>
  <si>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</si>
  <si>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</si>
  <si>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Индекс потребительских цен</t>
  </si>
  <si>
    <t>%</t>
  </si>
  <si>
    <t>Индексы на роста цен на энергетические ресурсы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</si>
  <si>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</si>
  <si>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</si>
  <si>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</si>
  <si>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</si>
  <si>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</si>
  <si>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</si>
  <si>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</si>
  <si>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</si>
  <si>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</si>
  <si>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</si>
  <si>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</si>
  <si>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</si>
  <si>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</si>
  <si>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</si>
  <si>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</si>
  <si>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</si>
  <si>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</si>
  <si>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</si>
  <si>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</si>
  <si>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</si>
  <si>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</si>
  <si>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</si>
  <si>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</si>
  <si>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</si>
  <si>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</si>
  <si>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</si>
  <si>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</si>
  <si>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</si>
  <si>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</si>
  <si>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</si>
  <si>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</si>
  <si>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</si>
  <si>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</si>
  <si>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</si>
  <si>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</si>
  <si>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</si>
  <si>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</si>
  <si>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</si>
  <si>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</si>
  <si>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</si>
  <si>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</si>
  <si>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</si>
  <si>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</si>
  <si>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</si>
  <si>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</si>
  <si>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</si>
  <si>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</si>
  <si>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</si>
  <si>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</si>
  <si>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</si>
  <si>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</si>
  <si>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</si>
  <si>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</si>
  <si>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</si>
  <si>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</si>
  <si>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</si>
  <si>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</si>
  <si>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</si>
  <si>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</si>
  <si>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</si>
  <si>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</si>
  <si>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</si>
  <si>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</si>
  <si>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</si>
  <si>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</si>
  <si>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</si>
  <si>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</si>
  <si>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</si>
  <si>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</si>
  <si>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</si>
  <si>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</si>
  <si>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</si>
  <si>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</si>
  <si>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</si>
  <si>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</si>
  <si>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</si>
  <si>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</si>
  <si>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</si>
  <si>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</si>
  <si>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</si>
  <si>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</si>
  <si>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</si>
  <si>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</si>
  <si>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</si>
  <si>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</si>
  <si>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</si>
  <si>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</si>
  <si>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</si>
  <si>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</si>
  <si>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</si>
  <si>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</si>
  <si>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</si>
  <si>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</si>
  <si>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</si>
  <si>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</si>
  <si>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</si>
  <si>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</si>
  <si>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</si>
  <si>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</si>
  <si>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</si>
  <si>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</si>
  <si>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</si>
  <si>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</si>
  <si>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</si>
  <si>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</si>
  <si>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</si>
  <si>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</si>
  <si>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</si>
  <si>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</si>
  <si>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</si>
  <si>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</si>
  <si>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</si>
  <si>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</si>
  <si>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</si>
  <si>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</si>
  <si>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</si>
  <si>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</si>
  <si>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</si>
  <si>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</si>
  <si>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</si>
  <si>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</si>
  <si>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</si>
  <si>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</si>
  <si>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</si>
  <si>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</si>
  <si>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</si>
  <si>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</si>
  <si>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</si>
  <si>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</si>
  <si>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</si>
  <si>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</si>
  <si>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</si>
  <si>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</si>
  <si>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</si>
  <si>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</si>
  <si>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</si>
  <si>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</si>
  <si>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</si>
  <si>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</si>
  <si>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</si>
  <si>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</si>
  <si>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</si>
  <si>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</si>
  <si>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</si>
  <si>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</si>
  <si>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</si>
  <si>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</si>
  <si>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</si>
  <si>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</si>
  <si>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</si>
  <si>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</si>
  <si>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</si>
  <si>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</si>
  <si>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</si>
  <si>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</si>
  <si>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</si>
  <si>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</si>
  <si>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Факт 2012 год</t>
  </si>
  <si>
    <t>тарифа на питьевую воду</t>
  </si>
  <si>
    <t>Холодное водоснабжение (питьевая вода)</t>
  </si>
  <si>
    <t xml:space="preserve">Тарифы на питьевую воду </t>
  </si>
  <si>
    <t xml:space="preserve">Питьевая вода </t>
  </si>
  <si>
    <t>Общепроизводственные расходы</t>
  </si>
  <si>
    <t>Ззатраты на обслуживание бесхозяйных объектов</t>
  </si>
  <si>
    <t>11.3.</t>
  </si>
  <si>
    <t xml:space="preserve">13.1. </t>
  </si>
  <si>
    <t>сведения об объемах</t>
  </si>
  <si>
    <t>Приложение № 1                                        к экспертному заключению по делу                              № 302-13в</t>
  </si>
  <si>
    <t xml:space="preserve">муниципального предприятия Эвенкийского муниципального района "Илимпийские теплосети" (п. Тура, ИНН 8801011136) </t>
  </si>
  <si>
    <t>Холодное водоснабжение (подвоз воды)</t>
  </si>
  <si>
    <t>Холодное водоснабжение (техническая вода) п. Тура</t>
  </si>
  <si>
    <t>Приложение № 1                                        к экспертному заключению по делу                              № 346-13в</t>
  </si>
  <si>
    <t>Холодное водоснабжение (техническая вода) п. Нидым</t>
  </si>
  <si>
    <t>Приложение № 2                                               к экспертному заключению по делу № 302-13в</t>
  </si>
  <si>
    <t>тарифа на подвоз воды</t>
  </si>
  <si>
    <t>Приложение № 2                                               к экспертному заключению по делу № 346-13в</t>
  </si>
  <si>
    <t>тарифа на техническую воду для потребителей п.Тура</t>
  </si>
  <si>
    <t>тарифа на техническую воду для потребителей п. Нидым</t>
  </si>
  <si>
    <t>Приложение № 3 к экспертному заключению по делу № 302-13в</t>
  </si>
  <si>
    <t>Приложение № 3 к экспертному заключению по делу № 346-13в</t>
  </si>
  <si>
    <t>Холодное водоснабжение (техническая вода) для потребителей п. Тура</t>
  </si>
  <si>
    <t>Холодное водоснабжение (техническая вода) для потребителей п. Нидым</t>
  </si>
  <si>
    <t>Приложение № 4 к экспертному заключению по делу № 302-13в</t>
  </si>
  <si>
    <t>Подвоз воды</t>
  </si>
  <si>
    <t>Приложение № 4 к экспертному заключению по делу № 346-13в</t>
  </si>
  <si>
    <t>Холодное водоснабжение (техническая вод) для потребителей п.Тура</t>
  </si>
  <si>
    <t>Холодное водоснабжение (техническая вод) для потребителей п.Нидым</t>
  </si>
  <si>
    <t>Приложение № 7                                   к экспертному заключению по делу № 302-13в</t>
  </si>
  <si>
    <t xml:space="preserve">Тарифы на подвоз воды </t>
  </si>
  <si>
    <t>Приложение № 7                                   к экспертному заключению по делу № 346-13в</t>
  </si>
  <si>
    <t>Тарифы на техническую воду для потребителей п.Тура</t>
  </si>
  <si>
    <t>Техническая вода</t>
  </si>
  <si>
    <t>Тарифы на техническую воду для потребителей п. Нидым</t>
  </si>
  <si>
    <t>Факт 2012 год*</t>
  </si>
  <si>
    <t>Примечание: тариф на техническую воду установлен с 01.01.2014 года</t>
  </si>
  <si>
    <t>Затраты на обслуживание бесхозяйных объектов</t>
  </si>
  <si>
    <t>Примечание: тариф на подвоз воды установлен с 01.01.2014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</si>
</sst>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2" fontId="23" fillId="0" borderId="10" xfId="60" applyNumberFormat="1" applyFont="1" applyBorder="1" applyAlignment="1">
      <alignment horizontal="left"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4" fillId="0" borderId="10" xfId="60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34" fillId="0" borderId="10" xfId="60" applyNumberFormat="1" applyFont="1" applyFill="1" applyBorder="1" applyAlignment="1">
      <alignment horizontal="center" vertical="center" wrapText="1"/>
      <protection/>
    </xf>
    <xf numFmtId="2" fontId="34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26" fillId="0" borderId="0" xfId="62" applyFont="1">
      <alignment/>
      <protection/>
    </xf>
    <xf numFmtId="0" fontId="26" fillId="0" borderId="0" xfId="62" applyFont="1" applyAlignment="1">
      <alignment horizontal="center"/>
      <protection/>
    </xf>
    <xf numFmtId="2" fontId="26" fillId="0" borderId="0" xfId="62" applyNumberFormat="1" applyFont="1" applyAlignment="1">
      <alignment horizontal="center"/>
      <protection/>
    </xf>
    <xf numFmtId="4" fontId="34" fillId="0" borderId="10" xfId="53" applyNumberFormat="1" applyFont="1" applyBorder="1" applyAlignment="1">
      <alignment horizontal="center" vertical="center" wrapText="1"/>
      <protection/>
    </xf>
    <xf numFmtId="4" fontId="34" fillId="0" borderId="10" xfId="53" applyNumberFormat="1" applyFont="1" applyFill="1" applyBorder="1" applyAlignment="1">
      <alignment horizontal="center" vertical="center" wrapText="1"/>
      <protection/>
    </xf>
    <xf numFmtId="4" fontId="37" fillId="0" borderId="10" xfId="53" applyNumberFormat="1" applyFont="1" applyBorder="1" applyAlignment="1">
      <alignment horizontal="center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10" fontId="23" fillId="0" borderId="0" xfId="67" applyNumberFormat="1" applyFont="1" applyAlignment="1">
      <alignment vertical="center" wrapText="1"/>
    </xf>
    <xf numFmtId="189" fontId="34" fillId="0" borderId="10" xfId="56" applyNumberFormat="1" applyFont="1" applyFill="1" applyBorder="1" applyAlignment="1">
      <alignment horizontal="center" vertical="center" wrapText="1"/>
      <protection/>
    </xf>
    <xf numFmtId="2" fontId="34" fillId="0" borderId="10" xfId="60" applyNumberFormat="1" applyFont="1" applyBorder="1" applyAlignment="1">
      <alignment horizontal="center" vertical="center" wrapText="1"/>
      <protection/>
    </xf>
    <xf numFmtId="2" fontId="34" fillId="0" borderId="10" xfId="56" applyNumberFormat="1" applyFont="1" applyFill="1" applyBorder="1" applyAlignment="1">
      <alignment horizontal="center" vertical="center" wrapText="1"/>
      <protection/>
    </xf>
    <xf numFmtId="184" fontId="34" fillId="0" borderId="13" xfId="56" applyNumberFormat="1" applyFont="1" applyFill="1" applyBorder="1" applyAlignment="1">
      <alignment horizontal="center" vertical="center" wrapText="1"/>
      <protection/>
    </xf>
    <xf numFmtId="184" fontId="34" fillId="0" borderId="10" xfId="56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4" fontId="34" fillId="0" borderId="14" xfId="53" applyNumberFormat="1" applyFont="1" applyBorder="1" applyAlignment="1">
      <alignment horizontal="center"/>
      <protection/>
    </xf>
    <xf numFmtId="10" fontId="34" fillId="0" borderId="10" xfId="67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38" fillId="0" borderId="0" xfId="59" applyFont="1" applyAlignment="1">
      <alignment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5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3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58" applyFont="1" applyAlignment="1">
      <alignment horizontal="center" wrapText="1"/>
      <protection/>
    </xf>
    <xf numFmtId="0" fontId="23" fillId="0" borderId="13" xfId="59" applyFont="1" applyBorder="1" applyAlignment="1">
      <alignment horizontal="left" vertical="center" wrapText="1"/>
      <protection/>
    </xf>
    <xf numFmtId="0" fontId="23" fillId="0" borderId="16" xfId="59" applyFont="1" applyBorder="1" applyAlignment="1">
      <alignment horizontal="left" vertical="center" wrapText="1"/>
      <protection/>
    </xf>
    <xf numFmtId="0" fontId="23" fillId="0" borderId="17" xfId="59" applyFont="1" applyBorder="1" applyAlignment="1">
      <alignment horizontal="left" vertical="center" wrapText="1"/>
      <protection/>
    </xf>
    <xf numFmtId="2" fontId="26" fillId="0" borderId="10" xfId="0" applyNumberFormat="1" applyFont="1" applyBorder="1" applyAlignment="1">
      <alignment horizontal="center"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Fill="1" applyBorder="1" applyAlignment="1">
      <alignment horizontal="center"/>
    </xf>
    <xf numFmtId="0" fontId="26" fillId="0" borderId="10" xfId="60" applyFont="1" applyFill="1" applyBorder="1" applyAlignment="1">
      <alignment horizontal="center" vertical="center" wrapText="1"/>
      <protection/>
    </xf>
    <xf numFmtId="184" fontId="26" fillId="0" borderId="10" xfId="60" applyNumberFormat="1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189" fontId="26" fillId="0" borderId="10" xfId="60" applyNumberFormat="1" applyFont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3" xfId="56" applyNumberFormat="1" applyFont="1" applyFill="1" applyBorder="1" applyAlignment="1">
      <alignment horizontal="center" vertical="center" wrapText="1"/>
      <protection/>
    </xf>
    <xf numFmtId="189" fontId="26" fillId="0" borderId="10" xfId="60" applyNumberFormat="1" applyFont="1" applyFill="1" applyBorder="1" applyAlignment="1">
      <alignment horizontal="center" vertical="center" wrapText="1"/>
      <protection/>
    </xf>
    <xf numFmtId="4" fontId="26" fillId="0" borderId="14" xfId="53" applyNumberFormat="1" applyFont="1" applyBorder="1" applyAlignment="1">
      <alignment horizontal="center"/>
      <protection/>
    </xf>
    <xf numFmtId="4" fontId="26" fillId="0" borderId="10" xfId="53" applyNumberFormat="1" applyFont="1" applyBorder="1" applyAlignment="1">
      <alignment horizontal="center" vertical="center" wrapText="1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4" fontId="26" fillId="0" borderId="14" xfId="53" applyNumberFormat="1" applyFont="1" applyBorder="1" applyAlignment="1">
      <alignment horizontal="center" vertical="center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4" fontId="27" fillId="0" borderId="10" xfId="53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188" fontId="26" fillId="0" borderId="10" xfId="60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srec.ru/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srec.ru/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10">
      <selection activeCell="D32" sqref="D32:E32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1" spans="1:5" ht="61.5" customHeight="1">
      <c r="A1" s="1"/>
      <c r="B1" s="1"/>
      <c r="C1" s="90" t="s">
        <v>209</v>
      </c>
      <c r="D1" s="90"/>
      <c r="E1" s="90"/>
    </row>
    <row r="2" spans="1:5" ht="10.5" customHeight="1">
      <c r="A2" s="1"/>
      <c r="B2" s="1"/>
      <c r="C2" s="42"/>
      <c r="D2" s="42"/>
      <c r="E2" s="42"/>
    </row>
    <row r="3" spans="1:6" ht="20.25" customHeight="1">
      <c r="A3" s="91" t="s">
        <v>0</v>
      </c>
      <c r="B3" s="91"/>
      <c r="C3" s="91"/>
      <c r="D3" s="91"/>
      <c r="E3" s="91"/>
      <c r="F3" s="3" t="s">
        <v>176</v>
      </c>
    </row>
    <row r="4" spans="1:8" ht="40.5" customHeight="1">
      <c r="A4" s="111" t="s">
        <v>210</v>
      </c>
      <c r="B4" s="111"/>
      <c r="C4" s="111"/>
      <c r="D4" s="111"/>
      <c r="E4" s="111"/>
      <c r="F4" s="4"/>
      <c r="G4" s="4"/>
      <c r="H4" s="4"/>
    </row>
    <row r="5" ht="18.75">
      <c r="C5" s="5"/>
    </row>
    <row r="6" spans="1:5" ht="15" customHeight="1">
      <c r="A6" s="92" t="s">
        <v>2</v>
      </c>
      <c r="B6" s="92" t="s">
        <v>3</v>
      </c>
      <c r="C6" s="92" t="s">
        <v>4</v>
      </c>
      <c r="D6" s="95" t="s">
        <v>5</v>
      </c>
      <c r="E6" s="96"/>
    </row>
    <row r="7" spans="1:5" ht="18" customHeight="1">
      <c r="A7" s="93"/>
      <c r="B7" s="93"/>
      <c r="C7" s="93"/>
      <c r="D7" s="92" t="s">
        <v>6</v>
      </c>
      <c r="E7" s="92" t="s">
        <v>7</v>
      </c>
    </row>
    <row r="8" spans="1:5" ht="18" customHeight="1">
      <c r="A8" s="94"/>
      <c r="B8" s="94"/>
      <c r="C8" s="94"/>
      <c r="D8" s="94"/>
      <c r="E8" s="94"/>
    </row>
    <row r="9" spans="1:5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>
      <c r="A10" s="6"/>
      <c r="B10" s="89" t="s">
        <v>201</v>
      </c>
      <c r="C10" s="89"/>
      <c r="D10" s="89"/>
      <c r="E10" s="89"/>
    </row>
    <row r="11" spans="1:5" ht="31.5">
      <c r="A11" s="7">
        <v>1</v>
      </c>
      <c r="B11" s="7" t="s">
        <v>8</v>
      </c>
      <c r="C11" s="6" t="s">
        <v>9</v>
      </c>
      <c r="D11" s="79">
        <v>10.167</v>
      </c>
      <c r="E11" s="79">
        <v>10.167</v>
      </c>
    </row>
    <row r="12" spans="1:5" ht="47.25">
      <c r="A12" s="7">
        <v>2</v>
      </c>
      <c r="B12" s="7" t="s">
        <v>10</v>
      </c>
      <c r="C12" s="6" t="s">
        <v>11</v>
      </c>
      <c r="D12" s="80">
        <v>0</v>
      </c>
      <c r="E12" s="80">
        <v>0</v>
      </c>
    </row>
    <row r="13" spans="1:5" ht="31.5">
      <c r="A13" s="7">
        <v>3</v>
      </c>
      <c r="B13" s="7" t="s">
        <v>12</v>
      </c>
      <c r="C13" s="6" t="s">
        <v>11</v>
      </c>
      <c r="D13" s="81">
        <v>1</v>
      </c>
      <c r="E13" s="80">
        <f>D13</f>
        <v>1</v>
      </c>
    </row>
    <row r="14" spans="1:5" ht="47.25">
      <c r="A14" s="7">
        <v>4</v>
      </c>
      <c r="B14" s="7" t="s">
        <v>13</v>
      </c>
      <c r="C14" s="6" t="s">
        <v>11</v>
      </c>
      <c r="D14" s="81"/>
      <c r="E14" s="80"/>
    </row>
    <row r="15" spans="1:5" ht="33" customHeight="1">
      <c r="A15" s="7">
        <v>5</v>
      </c>
      <c r="B15" s="7" t="s">
        <v>14</v>
      </c>
      <c r="C15" s="6" t="s">
        <v>15</v>
      </c>
      <c r="D15" s="82">
        <v>788</v>
      </c>
      <c r="E15" s="80">
        <v>788</v>
      </c>
    </row>
    <row r="16" spans="1:5" ht="22.5" customHeight="1">
      <c r="A16" s="7">
        <v>6</v>
      </c>
      <c r="B16" s="7" t="s">
        <v>16</v>
      </c>
      <c r="C16" s="6" t="s">
        <v>15</v>
      </c>
      <c r="D16" s="83">
        <v>397</v>
      </c>
      <c r="E16" s="83">
        <f>119636.87/365</f>
        <v>327.7722465753425</v>
      </c>
    </row>
    <row r="17" spans="1:5" ht="15.75">
      <c r="A17" s="7">
        <v>7</v>
      </c>
      <c r="B17" s="7" t="s">
        <v>17</v>
      </c>
      <c r="C17" s="6" t="s">
        <v>18</v>
      </c>
      <c r="D17" s="80">
        <v>152000</v>
      </c>
      <c r="E17" s="80">
        <f>E18+E19</f>
        <v>109992.468</v>
      </c>
    </row>
    <row r="18" spans="1:6" ht="31.5">
      <c r="A18" s="7">
        <v>8</v>
      </c>
      <c r="B18" s="7" t="s">
        <v>19</v>
      </c>
      <c r="C18" s="6" t="s">
        <v>18</v>
      </c>
      <c r="D18" s="80">
        <v>56192.4</v>
      </c>
      <c r="E18" s="80">
        <f>E19*0.2</f>
        <v>18332.078</v>
      </c>
      <c r="F18" s="77">
        <f>E18/E17*100</f>
        <v>16.666666666666668</v>
      </c>
    </row>
    <row r="19" spans="1:5" ht="31.5">
      <c r="A19" s="7">
        <v>9</v>
      </c>
      <c r="B19" s="8" t="s">
        <v>20</v>
      </c>
      <c r="C19" s="6" t="s">
        <v>18</v>
      </c>
      <c r="D19" s="80">
        <v>91063.2</v>
      </c>
      <c r="E19" s="80">
        <v>91660.39</v>
      </c>
    </row>
    <row r="20" spans="1:5" ht="15.75">
      <c r="A20" s="7" t="s">
        <v>21</v>
      </c>
      <c r="B20" s="8" t="s">
        <v>22</v>
      </c>
      <c r="C20" s="6" t="s">
        <v>18</v>
      </c>
      <c r="D20" s="66">
        <v>63120</v>
      </c>
      <c r="E20" s="66">
        <f>E19-E22-E23-E25</f>
        <v>63717.19</v>
      </c>
    </row>
    <row r="21" spans="1:5" ht="15.75">
      <c r="A21" s="9" t="s">
        <v>23</v>
      </c>
      <c r="B21" s="8" t="s">
        <v>175</v>
      </c>
      <c r="C21" s="6" t="s">
        <v>18</v>
      </c>
      <c r="D21" s="66">
        <f>D20*0.39</f>
        <v>24616.8</v>
      </c>
      <c r="E21" s="66">
        <f>E20*0.39</f>
        <v>24849.704100000003</v>
      </c>
    </row>
    <row r="22" spans="1:5" ht="15.75">
      <c r="A22" s="7" t="s">
        <v>24</v>
      </c>
      <c r="B22" s="8" t="s">
        <v>25</v>
      </c>
      <c r="C22" s="6" t="s">
        <v>18</v>
      </c>
      <c r="D22" s="66">
        <v>1553.2</v>
      </c>
      <c r="E22" s="66">
        <v>1553.2</v>
      </c>
    </row>
    <row r="23" spans="1:5" ht="15.75">
      <c r="A23" s="7" t="s">
        <v>26</v>
      </c>
      <c r="B23" s="8" t="s">
        <v>27</v>
      </c>
      <c r="C23" s="6" t="s">
        <v>18</v>
      </c>
      <c r="D23" s="66">
        <v>6390</v>
      </c>
      <c r="E23" s="66">
        <v>6390</v>
      </c>
    </row>
    <row r="24" spans="1:6" ht="15.75">
      <c r="A24" s="7" t="s">
        <v>28</v>
      </c>
      <c r="B24" s="8" t="s">
        <v>175</v>
      </c>
      <c r="C24" s="6" t="s">
        <v>18</v>
      </c>
      <c r="D24" s="66">
        <v>6390</v>
      </c>
      <c r="E24" s="66">
        <v>6390</v>
      </c>
      <c r="F24" s="77">
        <f>E21+E24+E26</f>
        <v>49439.7041</v>
      </c>
    </row>
    <row r="25" spans="1:6" ht="15.75">
      <c r="A25" s="7" t="s">
        <v>29</v>
      </c>
      <c r="B25" s="8" t="s">
        <v>30</v>
      </c>
      <c r="C25" s="6" t="s">
        <v>18</v>
      </c>
      <c r="D25" s="66">
        <v>20000</v>
      </c>
      <c r="E25" s="66">
        <v>20000</v>
      </c>
      <c r="F25" s="78">
        <f>F24/E19</f>
        <v>0.5393791593075264</v>
      </c>
    </row>
    <row r="26" spans="1:6" ht="15.75">
      <c r="A26" s="7" t="s">
        <v>31</v>
      </c>
      <c r="B26" s="8" t="s">
        <v>175</v>
      </c>
      <c r="C26" s="6" t="s">
        <v>18</v>
      </c>
      <c r="D26" s="66">
        <f>20000*0.91</f>
        <v>18200</v>
      </c>
      <c r="E26" s="66">
        <f>20000*0.91</f>
        <v>18200</v>
      </c>
      <c r="F26" s="77">
        <f>D21+D24+D26</f>
        <v>49206.8</v>
      </c>
    </row>
    <row r="27" spans="1:6" ht="15.75">
      <c r="A27" s="7">
        <v>10</v>
      </c>
      <c r="B27" s="10" t="s">
        <v>32</v>
      </c>
      <c r="C27" s="11" t="s">
        <v>33</v>
      </c>
      <c r="D27" s="121">
        <v>51.228</v>
      </c>
      <c r="E27" s="121">
        <f>D27</f>
        <v>51.228</v>
      </c>
      <c r="F27" s="78">
        <f>F26/D19</f>
        <v>0.5403587837897197</v>
      </c>
    </row>
    <row r="28" spans="1:5" ht="63">
      <c r="A28" s="7">
        <v>11</v>
      </c>
      <c r="B28" s="10" t="s">
        <v>43</v>
      </c>
      <c r="C28" s="11" t="s">
        <v>34</v>
      </c>
      <c r="D28" s="66"/>
      <c r="E28" s="66"/>
    </row>
    <row r="29" spans="1:5" ht="15" customHeight="1">
      <c r="A29" s="7" t="s">
        <v>35</v>
      </c>
      <c r="B29" s="10" t="s">
        <v>36</v>
      </c>
      <c r="C29" s="11" t="s">
        <v>34</v>
      </c>
      <c r="D29" s="66">
        <v>0.61</v>
      </c>
      <c r="E29" s="66">
        <v>0.61</v>
      </c>
    </row>
    <row r="30" spans="1:5" ht="15" customHeight="1">
      <c r="A30" s="7" t="s">
        <v>37</v>
      </c>
      <c r="B30" s="10" t="s">
        <v>166</v>
      </c>
      <c r="C30" s="11" t="s">
        <v>34</v>
      </c>
      <c r="D30" s="66">
        <v>0.16</v>
      </c>
      <c r="E30" s="66">
        <v>0.16</v>
      </c>
    </row>
    <row r="31" spans="1:5" ht="15.75" customHeight="1">
      <c r="A31" s="7" t="s">
        <v>206</v>
      </c>
      <c r="B31" s="10" t="s">
        <v>38</v>
      </c>
      <c r="C31" s="11" t="s">
        <v>34</v>
      </c>
      <c r="D31" s="66">
        <v>0.05</v>
      </c>
      <c r="E31" s="66">
        <v>0.05</v>
      </c>
    </row>
    <row r="32" spans="1:5" ht="15.75">
      <c r="A32" s="12">
        <v>12</v>
      </c>
      <c r="B32" s="13" t="s">
        <v>39</v>
      </c>
      <c r="C32" s="14" t="s">
        <v>40</v>
      </c>
      <c r="D32" s="119">
        <v>104.7</v>
      </c>
      <c r="E32" s="121">
        <v>105.6</v>
      </c>
    </row>
    <row r="33" spans="1:5" ht="31.5">
      <c r="A33" s="7">
        <v>13</v>
      </c>
      <c r="B33" s="8" t="s">
        <v>41</v>
      </c>
      <c r="C33" s="8"/>
      <c r="D33" s="47"/>
      <c r="E33" s="47"/>
    </row>
    <row r="34" spans="1:5" ht="15.75">
      <c r="A34" s="8" t="s">
        <v>207</v>
      </c>
      <c r="B34" s="8" t="s">
        <v>42</v>
      </c>
      <c r="C34" s="6" t="s">
        <v>40</v>
      </c>
      <c r="D34" s="120">
        <v>108</v>
      </c>
      <c r="E34" s="120">
        <v>108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0">
      <selection activeCell="C17" sqref="C17:E1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12" t="s">
        <v>220</v>
      </c>
      <c r="D2" s="112"/>
      <c r="E2" s="112"/>
    </row>
    <row r="3" spans="1:5" ht="18.75">
      <c r="A3" s="52"/>
      <c r="B3" s="52"/>
      <c r="C3" s="52"/>
      <c r="D3" s="52"/>
      <c r="E3" s="53"/>
    </row>
    <row r="4" spans="1:5" ht="48.75" customHeight="1">
      <c r="A4" s="102" t="s">
        <v>178</v>
      </c>
      <c r="B4" s="102"/>
      <c r="C4" s="102"/>
      <c r="D4" s="102"/>
      <c r="E4" s="102"/>
    </row>
    <row r="5" spans="1:8" ht="42" customHeight="1">
      <c r="A5" s="111" t="s">
        <v>210</v>
      </c>
      <c r="B5" s="111"/>
      <c r="C5" s="111"/>
      <c r="D5" s="111"/>
      <c r="E5" s="111"/>
      <c r="F5" s="54"/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03" t="s">
        <v>2</v>
      </c>
      <c r="B7" s="103" t="s">
        <v>180</v>
      </c>
      <c r="C7" s="105" t="s">
        <v>181</v>
      </c>
      <c r="D7" s="105"/>
      <c r="E7" s="105"/>
    </row>
    <row r="8" spans="1:5" ht="63.75" customHeight="1">
      <c r="A8" s="104"/>
      <c r="B8" s="104"/>
      <c r="C8" s="58" t="s">
        <v>182</v>
      </c>
      <c r="D8" s="58" t="s">
        <v>47</v>
      </c>
      <c r="E8" s="57" t="s">
        <v>48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99" t="s">
        <v>211</v>
      </c>
      <c r="C10" s="100"/>
      <c r="D10" s="100"/>
      <c r="E10" s="101"/>
    </row>
    <row r="11" spans="1:5" ht="99.75" customHeight="1">
      <c r="A11" s="58" t="s">
        <v>183</v>
      </c>
      <c r="B11" s="60" t="s">
        <v>184</v>
      </c>
      <c r="C11" s="132">
        <v>0</v>
      </c>
      <c r="D11" s="132">
        <v>0</v>
      </c>
      <c r="E11" s="132">
        <f>+C11-D11</f>
        <v>0</v>
      </c>
    </row>
    <row r="12" spans="1:5" ht="31.5">
      <c r="A12" s="58" t="s">
        <v>185</v>
      </c>
      <c r="B12" s="61" t="s">
        <v>186</v>
      </c>
      <c r="C12" s="132">
        <v>0</v>
      </c>
      <c r="D12" s="132">
        <v>0</v>
      </c>
      <c r="E12" s="132">
        <f aca="true" t="shared" si="0" ref="E12:E17">+C12-D12</f>
        <v>0</v>
      </c>
    </row>
    <row r="13" spans="1:5" ht="20.25" customHeight="1">
      <c r="A13" s="58" t="s">
        <v>187</v>
      </c>
      <c r="B13" s="61" t="s">
        <v>188</v>
      </c>
      <c r="C13" s="132">
        <v>0</v>
      </c>
      <c r="D13" s="132">
        <v>174.14</v>
      </c>
      <c r="E13" s="132">
        <f t="shared" si="0"/>
        <v>-174.14</v>
      </c>
    </row>
    <row r="14" spans="1:5" ht="18.75" customHeight="1">
      <c r="A14" s="58">
        <v>4</v>
      </c>
      <c r="B14" s="62" t="s">
        <v>189</v>
      </c>
      <c r="C14" s="132">
        <v>174.14</v>
      </c>
      <c r="D14" s="132">
        <v>0</v>
      </c>
      <c r="E14" s="132">
        <f t="shared" si="0"/>
        <v>174.14</v>
      </c>
    </row>
    <row r="15" spans="1:5" ht="22.5" customHeight="1">
      <c r="A15" s="58" t="s">
        <v>190</v>
      </c>
      <c r="B15" s="62" t="s">
        <v>191</v>
      </c>
      <c r="C15" s="132">
        <f>C13+C14</f>
        <v>174.14</v>
      </c>
      <c r="D15" s="132">
        <f>D13+D14</f>
        <v>174.14</v>
      </c>
      <c r="E15" s="132">
        <f t="shared" si="0"/>
        <v>0</v>
      </c>
    </row>
    <row r="16" spans="1:5" ht="41.25" customHeight="1">
      <c r="A16" s="58" t="s">
        <v>192</v>
      </c>
      <c r="B16" s="62" t="s">
        <v>193</v>
      </c>
      <c r="C16" s="132">
        <v>43.53</v>
      </c>
      <c r="D16" s="132">
        <f>D15*0.2</f>
        <v>34.827999999999996</v>
      </c>
      <c r="E16" s="132">
        <f t="shared" si="0"/>
        <v>8.702000000000005</v>
      </c>
    </row>
    <row r="17" spans="1:5" ht="30" customHeight="1">
      <c r="A17" s="58" t="s">
        <v>194</v>
      </c>
      <c r="B17" s="60" t="s">
        <v>177</v>
      </c>
      <c r="C17" s="132">
        <f>C15+C16</f>
        <v>217.67</v>
      </c>
      <c r="D17" s="132">
        <f>D15+D16</f>
        <v>208.968</v>
      </c>
      <c r="E17" s="132">
        <f t="shared" si="0"/>
        <v>8.701999999999998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0">
      <selection activeCell="C17" sqref="C17:E1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12" t="s">
        <v>221</v>
      </c>
      <c r="D2" s="112"/>
      <c r="E2" s="112"/>
    </row>
    <row r="3" spans="1:5" ht="18.75">
      <c r="A3" s="52"/>
      <c r="B3" s="52"/>
      <c r="C3" s="52"/>
      <c r="D3" s="52"/>
      <c r="E3" s="53"/>
    </row>
    <row r="4" spans="1:5" ht="48.75" customHeight="1">
      <c r="A4" s="102" t="s">
        <v>178</v>
      </c>
      <c r="B4" s="102"/>
      <c r="C4" s="102"/>
      <c r="D4" s="102"/>
      <c r="E4" s="102"/>
    </row>
    <row r="5" spans="1:8" ht="42" customHeight="1">
      <c r="A5" s="111" t="s">
        <v>210</v>
      </c>
      <c r="B5" s="111"/>
      <c r="C5" s="111"/>
      <c r="D5" s="111"/>
      <c r="E5" s="111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03" t="s">
        <v>2</v>
      </c>
      <c r="B7" s="103" t="s">
        <v>180</v>
      </c>
      <c r="C7" s="105" t="s">
        <v>181</v>
      </c>
      <c r="D7" s="105"/>
      <c r="E7" s="105"/>
    </row>
    <row r="8" spans="1:5" ht="63.75" customHeight="1">
      <c r="A8" s="104"/>
      <c r="B8" s="104"/>
      <c r="C8" s="58" t="s">
        <v>182</v>
      </c>
      <c r="D8" s="58" t="s">
        <v>47</v>
      </c>
      <c r="E8" s="57" t="s">
        <v>48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99" t="s">
        <v>222</v>
      </c>
      <c r="C10" s="100"/>
      <c r="D10" s="100"/>
      <c r="E10" s="101"/>
    </row>
    <row r="11" spans="1:5" ht="99.75" customHeight="1">
      <c r="A11" s="58" t="s">
        <v>183</v>
      </c>
      <c r="B11" s="60" t="s">
        <v>184</v>
      </c>
      <c r="C11" s="132">
        <v>0</v>
      </c>
      <c r="D11" s="132">
        <v>0</v>
      </c>
      <c r="E11" s="132">
        <f>+C11-D11</f>
        <v>0</v>
      </c>
    </row>
    <row r="12" spans="1:5" ht="31.5">
      <c r="A12" s="58" t="s">
        <v>185</v>
      </c>
      <c r="B12" s="61" t="s">
        <v>186</v>
      </c>
      <c r="C12" s="132">
        <v>0</v>
      </c>
      <c r="D12" s="132">
        <v>0</v>
      </c>
      <c r="E12" s="132">
        <f aca="true" t="shared" si="0" ref="E12:E17">+C12-D12</f>
        <v>0</v>
      </c>
    </row>
    <row r="13" spans="1:5" ht="20.25" customHeight="1">
      <c r="A13" s="58" t="s">
        <v>187</v>
      </c>
      <c r="B13" s="61" t="s">
        <v>188</v>
      </c>
      <c r="C13" s="132">
        <v>0</v>
      </c>
      <c r="D13" s="132">
        <v>470.33</v>
      </c>
      <c r="E13" s="132">
        <f t="shared" si="0"/>
        <v>-470.33</v>
      </c>
    </row>
    <row r="14" spans="1:5" ht="18.75" customHeight="1">
      <c r="A14" s="58">
        <v>4</v>
      </c>
      <c r="B14" s="62" t="s">
        <v>189</v>
      </c>
      <c r="C14" s="132">
        <v>470.33</v>
      </c>
      <c r="D14" s="132">
        <v>0</v>
      </c>
      <c r="E14" s="132">
        <f t="shared" si="0"/>
        <v>470.33</v>
      </c>
    </row>
    <row r="15" spans="1:5" ht="22.5" customHeight="1">
      <c r="A15" s="58" t="s">
        <v>190</v>
      </c>
      <c r="B15" s="62" t="s">
        <v>191</v>
      </c>
      <c r="C15" s="132">
        <f>C13+C14</f>
        <v>470.33</v>
      </c>
      <c r="D15" s="132">
        <f>D13+D14</f>
        <v>470.33</v>
      </c>
      <c r="E15" s="132">
        <f t="shared" si="0"/>
        <v>0</v>
      </c>
    </row>
    <row r="16" spans="1:5" ht="41.25" customHeight="1">
      <c r="A16" s="58" t="s">
        <v>192</v>
      </c>
      <c r="B16" s="62" t="s">
        <v>193</v>
      </c>
      <c r="C16" s="132">
        <f>C15*0.2</f>
        <v>94.066</v>
      </c>
      <c r="D16" s="132">
        <f>D15*0.2</f>
        <v>94.066</v>
      </c>
      <c r="E16" s="132">
        <f t="shared" si="0"/>
        <v>0</v>
      </c>
    </row>
    <row r="17" spans="1:5" ht="30" customHeight="1">
      <c r="A17" s="58" t="s">
        <v>194</v>
      </c>
      <c r="B17" s="60" t="s">
        <v>177</v>
      </c>
      <c r="C17" s="132">
        <f>C15+C16</f>
        <v>564.396</v>
      </c>
      <c r="D17" s="132">
        <f>D15+D16</f>
        <v>564.396</v>
      </c>
      <c r="E17" s="132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9">
      <selection activeCell="C17" sqref="C17:E1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12" t="s">
        <v>221</v>
      </c>
      <c r="D2" s="112"/>
      <c r="E2" s="112"/>
    </row>
    <row r="3" spans="1:5" ht="18.75">
      <c r="A3" s="52"/>
      <c r="B3" s="52"/>
      <c r="C3" s="52"/>
      <c r="D3" s="52"/>
      <c r="E3" s="53"/>
    </row>
    <row r="4" spans="1:5" ht="48.75" customHeight="1">
      <c r="A4" s="102" t="s">
        <v>178</v>
      </c>
      <c r="B4" s="102"/>
      <c r="C4" s="102"/>
      <c r="D4" s="102"/>
      <c r="E4" s="102"/>
    </row>
    <row r="5" spans="1:8" ht="42" customHeight="1">
      <c r="A5" s="111" t="s">
        <v>210</v>
      </c>
      <c r="B5" s="111"/>
      <c r="C5" s="111"/>
      <c r="D5" s="111"/>
      <c r="E5" s="111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03" t="s">
        <v>2</v>
      </c>
      <c r="B7" s="103" t="s">
        <v>180</v>
      </c>
      <c r="C7" s="105" t="s">
        <v>181</v>
      </c>
      <c r="D7" s="105"/>
      <c r="E7" s="105"/>
    </row>
    <row r="8" spans="1:5" ht="63.75" customHeight="1">
      <c r="A8" s="104"/>
      <c r="B8" s="104"/>
      <c r="C8" s="58" t="s">
        <v>182</v>
      </c>
      <c r="D8" s="58" t="s">
        <v>47</v>
      </c>
      <c r="E8" s="57" t="s">
        <v>48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99" t="s">
        <v>223</v>
      </c>
      <c r="C10" s="100"/>
      <c r="D10" s="100"/>
      <c r="E10" s="101"/>
    </row>
    <row r="11" spans="1:5" ht="99.75" customHeight="1">
      <c r="A11" s="58" t="s">
        <v>183</v>
      </c>
      <c r="B11" s="60" t="s">
        <v>184</v>
      </c>
      <c r="C11" s="132">
        <v>0</v>
      </c>
      <c r="D11" s="132">
        <v>0</v>
      </c>
      <c r="E11" s="132">
        <f>+C11-D11</f>
        <v>0</v>
      </c>
    </row>
    <row r="12" spans="1:5" ht="31.5">
      <c r="A12" s="58" t="s">
        <v>185</v>
      </c>
      <c r="B12" s="61" t="s">
        <v>186</v>
      </c>
      <c r="C12" s="132">
        <v>0</v>
      </c>
      <c r="D12" s="132">
        <v>0</v>
      </c>
      <c r="E12" s="132">
        <f aca="true" t="shared" si="0" ref="E12:E17">+C12-D12</f>
        <v>0</v>
      </c>
    </row>
    <row r="13" spans="1:5" ht="20.25" customHeight="1">
      <c r="A13" s="58" t="s">
        <v>187</v>
      </c>
      <c r="B13" s="61" t="s">
        <v>188</v>
      </c>
      <c r="C13" s="132">
        <v>29.62</v>
      </c>
      <c r="D13" s="132">
        <v>29.62</v>
      </c>
      <c r="E13" s="132">
        <f t="shared" si="0"/>
        <v>0</v>
      </c>
    </row>
    <row r="14" spans="1:5" ht="18.75" customHeight="1">
      <c r="A14" s="58">
        <v>4</v>
      </c>
      <c r="B14" s="62" t="s">
        <v>189</v>
      </c>
      <c r="C14" s="132">
        <v>0</v>
      </c>
      <c r="D14" s="132">
        <v>0</v>
      </c>
      <c r="E14" s="132">
        <f t="shared" si="0"/>
        <v>0</v>
      </c>
    </row>
    <row r="15" spans="1:5" ht="22.5" customHeight="1">
      <c r="A15" s="58" t="s">
        <v>190</v>
      </c>
      <c r="B15" s="62" t="s">
        <v>191</v>
      </c>
      <c r="C15" s="132">
        <f>C13+C14</f>
        <v>29.62</v>
      </c>
      <c r="D15" s="132">
        <f>D13+D14</f>
        <v>29.62</v>
      </c>
      <c r="E15" s="132">
        <f t="shared" si="0"/>
        <v>0</v>
      </c>
    </row>
    <row r="16" spans="1:5" ht="41.25" customHeight="1">
      <c r="A16" s="58" t="s">
        <v>192</v>
      </c>
      <c r="B16" s="62" t="s">
        <v>193</v>
      </c>
      <c r="C16" s="132">
        <v>5.92</v>
      </c>
      <c r="D16" s="132">
        <f>D15*0.2</f>
        <v>5.924</v>
      </c>
      <c r="E16" s="132">
        <f t="shared" si="0"/>
        <v>-0.004000000000000448</v>
      </c>
    </row>
    <row r="17" spans="1:5" ht="30" customHeight="1">
      <c r="A17" s="58" t="s">
        <v>194</v>
      </c>
      <c r="B17" s="60" t="s">
        <v>177</v>
      </c>
      <c r="C17" s="132">
        <f>C15+C16</f>
        <v>35.54</v>
      </c>
      <c r="D17" s="132">
        <f>D15+D16</f>
        <v>35.544000000000004</v>
      </c>
      <c r="E17" s="132">
        <f t="shared" si="0"/>
        <v>-0.0040000000000048885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7">
      <selection activeCell="F10" sqref="F10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90" t="s">
        <v>224</v>
      </c>
      <c r="D1" s="90"/>
      <c r="E1" s="90"/>
    </row>
    <row r="2" spans="1:6" ht="18.75">
      <c r="A2" s="33"/>
      <c r="B2" s="34"/>
      <c r="C2" s="33"/>
      <c r="D2" s="33"/>
      <c r="E2" s="33"/>
      <c r="F2" s="3"/>
    </row>
    <row r="3" spans="1:6" ht="18.75">
      <c r="A3" s="107" t="s">
        <v>174</v>
      </c>
      <c r="B3" s="107"/>
      <c r="C3" s="107"/>
      <c r="D3" s="107"/>
      <c r="E3" s="107"/>
      <c r="F3" s="3"/>
    </row>
    <row r="4" spans="1:6" ht="39" customHeight="1">
      <c r="A4" s="111" t="s">
        <v>210</v>
      </c>
      <c r="B4" s="111"/>
      <c r="C4" s="111"/>
      <c r="D4" s="111"/>
      <c r="E4" s="111"/>
      <c r="F4" s="35"/>
    </row>
    <row r="5" ht="18.75">
      <c r="B5" s="36"/>
    </row>
    <row r="6" spans="1:5" ht="24.75" customHeight="1">
      <c r="A6" s="106" t="s">
        <v>2</v>
      </c>
      <c r="B6" s="106" t="s">
        <v>3</v>
      </c>
      <c r="C6" s="106" t="s">
        <v>4</v>
      </c>
      <c r="D6" s="106" t="s">
        <v>199</v>
      </c>
      <c r="E6" s="106" t="s">
        <v>195</v>
      </c>
    </row>
    <row r="7" spans="1:5" ht="47.25" customHeight="1">
      <c r="A7" s="106"/>
      <c r="B7" s="106"/>
      <c r="C7" s="106"/>
      <c r="D7" s="106"/>
      <c r="E7" s="106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13" t="s">
        <v>201</v>
      </c>
      <c r="C9" s="115"/>
      <c r="D9" s="115"/>
      <c r="E9" s="114"/>
    </row>
    <row r="10" spans="1:6" ht="31.5">
      <c r="A10" s="37">
        <v>1</v>
      </c>
      <c r="B10" s="38" t="s">
        <v>157</v>
      </c>
      <c r="C10" s="37" t="s">
        <v>40</v>
      </c>
      <c r="D10" s="67">
        <v>57.7</v>
      </c>
      <c r="E10" s="67">
        <v>3</v>
      </c>
      <c r="F10" s="35"/>
    </row>
    <row r="11" spans="1:5" ht="15.75">
      <c r="A11" s="37">
        <f>A10+1</f>
        <v>2</v>
      </c>
      <c r="B11" s="39" t="s">
        <v>158</v>
      </c>
      <c r="C11" s="37" t="s">
        <v>40</v>
      </c>
      <c r="D11" s="67">
        <v>38.67</v>
      </c>
      <c r="E11" s="67">
        <v>20</v>
      </c>
    </row>
    <row r="12" spans="1:5" ht="31.5">
      <c r="A12" s="37">
        <f aca="true" t="shared" si="0" ref="A12:A18">A11+1</f>
        <v>3</v>
      </c>
      <c r="B12" s="39" t="s">
        <v>159</v>
      </c>
      <c r="C12" s="37" t="s">
        <v>160</v>
      </c>
      <c r="D12" s="67">
        <v>881674</v>
      </c>
      <c r="E12" s="67">
        <v>881674</v>
      </c>
    </row>
    <row r="13" spans="1:5" ht="31.5">
      <c r="A13" s="37">
        <f t="shared" si="0"/>
        <v>4</v>
      </c>
      <c r="B13" s="39" t="s">
        <v>161</v>
      </c>
      <c r="C13" s="37" t="s">
        <v>162</v>
      </c>
      <c r="D13" s="67">
        <f>24*366</f>
        <v>8784</v>
      </c>
      <c r="E13" s="67">
        <v>8760</v>
      </c>
    </row>
    <row r="14" spans="1:5" ht="15.75">
      <c r="A14" s="37">
        <f t="shared" si="0"/>
        <v>5</v>
      </c>
      <c r="B14" s="38" t="s">
        <v>163</v>
      </c>
      <c r="C14" s="37"/>
      <c r="D14" s="67"/>
      <c r="E14" s="67"/>
    </row>
    <row r="15" spans="1:5" ht="15.75">
      <c r="A15" s="37">
        <f t="shared" si="0"/>
        <v>6</v>
      </c>
      <c r="B15" s="39" t="s">
        <v>165</v>
      </c>
      <c r="C15" s="37" t="s">
        <v>164</v>
      </c>
      <c r="D15" s="66">
        <v>0.61</v>
      </c>
      <c r="E15" s="66">
        <v>0.61</v>
      </c>
    </row>
    <row r="16" spans="1:5" ht="15.75">
      <c r="A16" s="37">
        <f t="shared" si="0"/>
        <v>7</v>
      </c>
      <c r="B16" s="39" t="s">
        <v>166</v>
      </c>
      <c r="C16" s="37" t="s">
        <v>164</v>
      </c>
      <c r="D16" s="66">
        <v>0.16</v>
      </c>
      <c r="E16" s="66">
        <v>0.16</v>
      </c>
    </row>
    <row r="17" spans="1:5" ht="15.75" customHeight="1">
      <c r="A17" s="37">
        <f t="shared" si="0"/>
        <v>8</v>
      </c>
      <c r="B17" s="39" t="s">
        <v>167</v>
      </c>
      <c r="C17" s="37" t="s">
        <v>164</v>
      </c>
      <c r="D17" s="66">
        <v>0.05</v>
      </c>
      <c r="E17" s="66">
        <v>0.05</v>
      </c>
    </row>
    <row r="18" spans="1:5" ht="15.75" customHeight="1">
      <c r="A18" s="37">
        <f t="shared" si="0"/>
        <v>9</v>
      </c>
      <c r="B18" s="39" t="s">
        <v>168</v>
      </c>
      <c r="C18" s="37" t="s">
        <v>40</v>
      </c>
      <c r="D18" s="86">
        <f>(65741*0.35+6869*0.96+20219*0.91)/94458</f>
        <v>0.5081928476148129</v>
      </c>
      <c r="E18" s="87">
        <v>53.94</v>
      </c>
    </row>
    <row r="19" spans="4:5" ht="20.25" customHeight="1">
      <c r="D19" s="88"/>
      <c r="E19" s="88"/>
    </row>
  </sheetData>
  <sheetProtection/>
  <mergeCells count="9">
    <mergeCell ref="B9:E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7">
      <selection activeCell="F13" sqref="F13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90" t="s">
        <v>224</v>
      </c>
      <c r="D1" s="90"/>
      <c r="E1" s="90"/>
    </row>
    <row r="2" spans="1:6" ht="18.75">
      <c r="A2" s="33"/>
      <c r="B2" s="34"/>
      <c r="C2" s="33"/>
      <c r="D2" s="33"/>
      <c r="E2" s="33"/>
      <c r="F2" s="3"/>
    </row>
    <row r="3" spans="1:6" ht="18.75">
      <c r="A3" s="107" t="s">
        <v>174</v>
      </c>
      <c r="B3" s="107"/>
      <c r="C3" s="107"/>
      <c r="D3" s="107"/>
      <c r="E3" s="107"/>
      <c r="F3" s="3"/>
    </row>
    <row r="4" spans="1:6" ht="39" customHeight="1">
      <c r="A4" s="111" t="s">
        <v>210</v>
      </c>
      <c r="B4" s="111"/>
      <c r="C4" s="111"/>
      <c r="D4" s="111"/>
      <c r="E4" s="111"/>
      <c r="F4" s="35"/>
    </row>
    <row r="5" ht="18.75">
      <c r="B5" s="36"/>
    </row>
    <row r="6" spans="1:5" ht="24.75" customHeight="1">
      <c r="A6" s="106" t="s">
        <v>2</v>
      </c>
      <c r="B6" s="106" t="s">
        <v>3</v>
      </c>
      <c r="C6" s="106" t="s">
        <v>4</v>
      </c>
      <c r="D6" s="106" t="s">
        <v>199</v>
      </c>
      <c r="E6" s="106" t="s">
        <v>195</v>
      </c>
    </row>
    <row r="7" spans="1:5" ht="47.25" customHeight="1">
      <c r="A7" s="106"/>
      <c r="B7" s="106"/>
      <c r="C7" s="106"/>
      <c r="D7" s="106"/>
      <c r="E7" s="106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13" t="s">
        <v>211</v>
      </c>
      <c r="C9" s="115"/>
      <c r="D9" s="115"/>
      <c r="E9" s="114"/>
    </row>
    <row r="10" spans="1:6" ht="31.5">
      <c r="A10" s="37">
        <v>1</v>
      </c>
      <c r="B10" s="38" t="s">
        <v>157</v>
      </c>
      <c r="C10" s="37" t="s">
        <v>40</v>
      </c>
      <c r="D10" s="67"/>
      <c r="E10" s="67">
        <v>41.6</v>
      </c>
      <c r="F10" s="35"/>
    </row>
    <row r="11" spans="1:5" ht="15.75">
      <c r="A11" s="37">
        <f>A10+1</f>
        <v>2</v>
      </c>
      <c r="B11" s="39" t="s">
        <v>158</v>
      </c>
      <c r="C11" s="37" t="s">
        <v>40</v>
      </c>
      <c r="D11" s="67"/>
      <c r="E11" s="67">
        <v>20</v>
      </c>
    </row>
    <row r="12" spans="1:5" ht="31.5">
      <c r="A12" s="37">
        <f aca="true" t="shared" si="0" ref="A12:A18">A11+1</f>
        <v>3</v>
      </c>
      <c r="B12" s="39" t="s">
        <v>159</v>
      </c>
      <c r="C12" s="37" t="s">
        <v>160</v>
      </c>
      <c r="D12" s="67"/>
      <c r="E12" s="67">
        <v>881674</v>
      </c>
    </row>
    <row r="13" spans="1:5" ht="31.5">
      <c r="A13" s="37">
        <f t="shared" si="0"/>
        <v>4</v>
      </c>
      <c r="B13" s="39" t="s">
        <v>161</v>
      </c>
      <c r="C13" s="37" t="s">
        <v>162</v>
      </c>
      <c r="D13" s="67"/>
      <c r="E13" s="67">
        <v>8760</v>
      </c>
    </row>
    <row r="14" spans="1:5" ht="15.75">
      <c r="A14" s="37">
        <f t="shared" si="0"/>
        <v>5</v>
      </c>
      <c r="B14" s="38" t="s">
        <v>163</v>
      </c>
      <c r="C14" s="37"/>
      <c r="D14" s="67"/>
      <c r="E14" s="67"/>
    </row>
    <row r="15" spans="1:5" ht="15.75">
      <c r="A15" s="37">
        <f t="shared" si="0"/>
        <v>6</v>
      </c>
      <c r="B15" s="39" t="s">
        <v>165</v>
      </c>
      <c r="C15" s="37" t="s">
        <v>164</v>
      </c>
      <c r="D15" s="66"/>
      <c r="E15" s="66">
        <v>0.61</v>
      </c>
    </row>
    <row r="16" spans="1:5" ht="15.75">
      <c r="A16" s="37">
        <f t="shared" si="0"/>
        <v>7</v>
      </c>
      <c r="B16" s="39" t="s">
        <v>166</v>
      </c>
      <c r="C16" s="37" t="s">
        <v>164</v>
      </c>
      <c r="D16" s="66"/>
      <c r="E16" s="66">
        <v>0.16</v>
      </c>
    </row>
    <row r="17" spans="1:5" ht="15.75" customHeight="1">
      <c r="A17" s="37">
        <f t="shared" si="0"/>
        <v>8</v>
      </c>
      <c r="B17" s="39" t="s">
        <v>167</v>
      </c>
      <c r="C17" s="37" t="s">
        <v>164</v>
      </c>
      <c r="D17" s="66"/>
      <c r="E17" s="66">
        <v>0.05</v>
      </c>
    </row>
    <row r="18" spans="1:5" ht="15.75" customHeight="1">
      <c r="A18" s="37">
        <f t="shared" si="0"/>
        <v>9</v>
      </c>
      <c r="B18" s="39" t="s">
        <v>168</v>
      </c>
      <c r="C18" s="37" t="s">
        <v>40</v>
      </c>
      <c r="D18" s="86"/>
      <c r="E18" s="87">
        <v>53.94</v>
      </c>
    </row>
    <row r="19" spans="1:5" ht="20.25" customHeight="1">
      <c r="A19" s="108" t="s">
        <v>238</v>
      </c>
      <c r="B19" s="108"/>
      <c r="C19" s="108"/>
      <c r="D19" s="108"/>
      <c r="E19" s="108"/>
    </row>
  </sheetData>
  <sheetProtection/>
  <mergeCells count="10">
    <mergeCell ref="B9:E9"/>
    <mergeCell ref="A19:E19"/>
    <mergeCell ref="C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3">
      <selection activeCell="A19" sqref="A19:E19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90" t="s">
        <v>226</v>
      </c>
      <c r="D1" s="90"/>
      <c r="E1" s="90"/>
    </row>
    <row r="2" spans="1:6" ht="18.75">
      <c r="A2" s="33"/>
      <c r="B2" s="34"/>
      <c r="C2" s="33"/>
      <c r="D2" s="33"/>
      <c r="E2" s="33"/>
      <c r="F2" s="3"/>
    </row>
    <row r="3" spans="1:6" ht="18.75">
      <c r="A3" s="107" t="s">
        <v>174</v>
      </c>
      <c r="B3" s="107"/>
      <c r="C3" s="107"/>
      <c r="D3" s="107"/>
      <c r="E3" s="107"/>
      <c r="F3" s="3"/>
    </row>
    <row r="4" spans="1:6" ht="39" customHeight="1">
      <c r="A4" s="111" t="s">
        <v>210</v>
      </c>
      <c r="B4" s="111"/>
      <c r="C4" s="111"/>
      <c r="D4" s="111"/>
      <c r="E4" s="111"/>
      <c r="F4" s="35"/>
    </row>
    <row r="5" ht="18.75">
      <c r="B5" s="36"/>
    </row>
    <row r="6" spans="1:5" ht="24.75" customHeight="1">
      <c r="A6" s="106" t="s">
        <v>2</v>
      </c>
      <c r="B6" s="106" t="s">
        <v>3</v>
      </c>
      <c r="C6" s="106" t="s">
        <v>4</v>
      </c>
      <c r="D6" s="106" t="s">
        <v>235</v>
      </c>
      <c r="E6" s="106" t="s">
        <v>195</v>
      </c>
    </row>
    <row r="7" spans="1:5" ht="47.25" customHeight="1">
      <c r="A7" s="106"/>
      <c r="B7" s="106"/>
      <c r="C7" s="106"/>
      <c r="D7" s="106"/>
      <c r="E7" s="106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13" t="s">
        <v>227</v>
      </c>
      <c r="C9" s="115"/>
      <c r="D9" s="115"/>
      <c r="E9" s="114"/>
    </row>
    <row r="10" spans="1:6" ht="31.5">
      <c r="A10" s="37">
        <v>1</v>
      </c>
      <c r="B10" s="38" t="s">
        <v>157</v>
      </c>
      <c r="C10" s="37" t="s">
        <v>40</v>
      </c>
      <c r="D10" s="67"/>
      <c r="E10" s="116">
        <v>3.5</v>
      </c>
      <c r="F10" s="35"/>
    </row>
    <row r="11" spans="1:5" ht="15.75">
      <c r="A11" s="37">
        <f>A10+1</f>
        <v>2</v>
      </c>
      <c r="B11" s="39" t="s">
        <v>158</v>
      </c>
      <c r="C11" s="37" t="s">
        <v>40</v>
      </c>
      <c r="D11" s="67"/>
      <c r="E11" s="116">
        <v>22.49</v>
      </c>
    </row>
    <row r="12" spans="1:5" ht="31.5">
      <c r="A12" s="37">
        <f aca="true" t="shared" si="0" ref="A12:A18">A11+1</f>
        <v>3</v>
      </c>
      <c r="B12" s="39" t="s">
        <v>159</v>
      </c>
      <c r="C12" s="37" t="s">
        <v>160</v>
      </c>
      <c r="D12" s="67"/>
      <c r="E12" s="116">
        <v>4948</v>
      </c>
    </row>
    <row r="13" spans="1:5" ht="31.5">
      <c r="A13" s="37">
        <f t="shared" si="0"/>
        <v>4</v>
      </c>
      <c r="B13" s="39" t="s">
        <v>161</v>
      </c>
      <c r="C13" s="37" t="s">
        <v>162</v>
      </c>
      <c r="D13" s="116"/>
      <c r="E13" s="116">
        <v>8760</v>
      </c>
    </row>
    <row r="14" spans="1:5" ht="15.75">
      <c r="A14" s="37">
        <f t="shared" si="0"/>
        <v>5</v>
      </c>
      <c r="B14" s="38" t="s">
        <v>163</v>
      </c>
      <c r="C14" s="37"/>
      <c r="D14" s="67"/>
      <c r="E14" s="116"/>
    </row>
    <row r="15" spans="1:5" ht="15.75">
      <c r="A15" s="37">
        <f t="shared" si="0"/>
        <v>6</v>
      </c>
      <c r="B15" s="39" t="s">
        <v>165</v>
      </c>
      <c r="C15" s="37" t="s">
        <v>164</v>
      </c>
      <c r="D15" s="66"/>
      <c r="E15" s="117">
        <v>0.49</v>
      </c>
    </row>
    <row r="16" spans="1:5" ht="15.75">
      <c r="A16" s="37">
        <f t="shared" si="0"/>
        <v>7</v>
      </c>
      <c r="B16" s="39" t="s">
        <v>166</v>
      </c>
      <c r="C16" s="37" t="s">
        <v>164</v>
      </c>
      <c r="D16" s="66"/>
      <c r="E16" s="117">
        <v>0</v>
      </c>
    </row>
    <row r="17" spans="1:5" ht="15.75" customHeight="1">
      <c r="A17" s="37">
        <f t="shared" si="0"/>
        <v>8</v>
      </c>
      <c r="B17" s="39" t="s">
        <v>167</v>
      </c>
      <c r="C17" s="37" t="s">
        <v>164</v>
      </c>
      <c r="D17" s="66"/>
      <c r="E17" s="117">
        <v>1.21</v>
      </c>
    </row>
    <row r="18" spans="1:5" ht="15.75" customHeight="1">
      <c r="A18" s="37">
        <f t="shared" si="0"/>
        <v>9</v>
      </c>
      <c r="B18" s="39" t="s">
        <v>168</v>
      </c>
      <c r="C18" s="37" t="s">
        <v>40</v>
      </c>
      <c r="D18" s="118"/>
      <c r="E18" s="118">
        <v>0</v>
      </c>
    </row>
    <row r="19" spans="1:5" ht="20.25" customHeight="1">
      <c r="A19" s="108" t="s">
        <v>236</v>
      </c>
      <c r="B19" s="108"/>
      <c r="C19" s="108"/>
      <c r="D19" s="108"/>
      <c r="E19" s="108"/>
    </row>
  </sheetData>
  <sheetProtection/>
  <mergeCells count="10">
    <mergeCell ref="B9:E9"/>
    <mergeCell ref="A19:E19"/>
    <mergeCell ref="C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0">
      <selection activeCell="E10" sqref="E10:E18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90" t="s">
        <v>226</v>
      </c>
      <c r="D1" s="90"/>
      <c r="E1" s="90"/>
    </row>
    <row r="2" spans="1:6" ht="18.75">
      <c r="A2" s="33"/>
      <c r="B2" s="34"/>
      <c r="C2" s="33"/>
      <c r="D2" s="33"/>
      <c r="E2" s="33"/>
      <c r="F2" s="3"/>
    </row>
    <row r="3" spans="1:6" ht="18.75">
      <c r="A3" s="107" t="s">
        <v>174</v>
      </c>
      <c r="B3" s="107"/>
      <c r="C3" s="107"/>
      <c r="D3" s="107"/>
      <c r="E3" s="107"/>
      <c r="F3" s="3"/>
    </row>
    <row r="4" spans="1:6" ht="39" customHeight="1">
      <c r="A4" s="111" t="s">
        <v>210</v>
      </c>
      <c r="B4" s="111"/>
      <c r="C4" s="111"/>
      <c r="D4" s="111"/>
      <c r="E4" s="111"/>
      <c r="F4" s="35"/>
    </row>
    <row r="5" ht="18.75">
      <c r="B5" s="36"/>
    </row>
    <row r="6" spans="1:5" ht="24.75" customHeight="1">
      <c r="A6" s="106" t="s">
        <v>2</v>
      </c>
      <c r="B6" s="106" t="s">
        <v>3</v>
      </c>
      <c r="C6" s="106" t="s">
        <v>4</v>
      </c>
      <c r="D6" s="106" t="s">
        <v>235</v>
      </c>
      <c r="E6" s="106" t="s">
        <v>195</v>
      </c>
    </row>
    <row r="7" spans="1:5" ht="47.25" customHeight="1">
      <c r="A7" s="106"/>
      <c r="B7" s="106"/>
      <c r="C7" s="106"/>
      <c r="D7" s="106"/>
      <c r="E7" s="106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13" t="s">
        <v>228</v>
      </c>
      <c r="C9" s="115"/>
      <c r="D9" s="115"/>
      <c r="E9" s="114"/>
    </row>
    <row r="10" spans="1:6" ht="31.5">
      <c r="A10" s="37">
        <v>1</v>
      </c>
      <c r="B10" s="38" t="s">
        <v>157</v>
      </c>
      <c r="C10" s="37" t="s">
        <v>40</v>
      </c>
      <c r="D10" s="67"/>
      <c r="E10" s="116">
        <v>0.21</v>
      </c>
      <c r="F10" s="35"/>
    </row>
    <row r="11" spans="1:5" ht="15.75">
      <c r="A11" s="37">
        <f>A10+1</f>
        <v>2</v>
      </c>
      <c r="B11" s="39" t="s">
        <v>158</v>
      </c>
      <c r="C11" s="37" t="s">
        <v>40</v>
      </c>
      <c r="D11" s="67"/>
      <c r="E11" s="116">
        <v>0</v>
      </c>
    </row>
    <row r="12" spans="1:5" ht="31.5">
      <c r="A12" s="37">
        <f aca="true" t="shared" si="0" ref="A12:A18">A11+1</f>
        <v>3</v>
      </c>
      <c r="B12" s="39" t="s">
        <v>159</v>
      </c>
      <c r="C12" s="37" t="s">
        <v>160</v>
      </c>
      <c r="D12" s="67"/>
      <c r="E12" s="116">
        <v>87</v>
      </c>
    </row>
    <row r="13" spans="1:5" ht="31.5">
      <c r="A13" s="37">
        <f t="shared" si="0"/>
        <v>4</v>
      </c>
      <c r="B13" s="39" t="s">
        <v>161</v>
      </c>
      <c r="C13" s="37" t="s">
        <v>162</v>
      </c>
      <c r="D13" s="67"/>
      <c r="E13" s="116">
        <v>8760</v>
      </c>
    </row>
    <row r="14" spans="1:5" ht="15.75">
      <c r="A14" s="37">
        <f t="shared" si="0"/>
        <v>5</v>
      </c>
      <c r="B14" s="38" t="s">
        <v>163</v>
      </c>
      <c r="C14" s="37"/>
      <c r="D14" s="67"/>
      <c r="E14" s="116"/>
    </row>
    <row r="15" spans="1:5" ht="15.75">
      <c r="A15" s="37">
        <f t="shared" si="0"/>
        <v>6</v>
      </c>
      <c r="B15" s="39" t="s">
        <v>165</v>
      </c>
      <c r="C15" s="37" t="s">
        <v>164</v>
      </c>
      <c r="D15" s="66"/>
      <c r="E15" s="117">
        <v>0.33</v>
      </c>
    </row>
    <row r="16" spans="1:5" ht="15.75">
      <c r="A16" s="37">
        <f t="shared" si="0"/>
        <v>7</v>
      </c>
      <c r="B16" s="39" t="s">
        <v>166</v>
      </c>
      <c r="C16" s="37" t="s">
        <v>164</v>
      </c>
      <c r="D16" s="66"/>
      <c r="E16" s="117">
        <v>0</v>
      </c>
    </row>
    <row r="17" spans="1:5" ht="15.75" customHeight="1">
      <c r="A17" s="37">
        <f t="shared" si="0"/>
        <v>8</v>
      </c>
      <c r="B17" s="39" t="s">
        <v>167</v>
      </c>
      <c r="C17" s="37" t="s">
        <v>164</v>
      </c>
      <c r="D17" s="66"/>
      <c r="E17" s="117">
        <v>4.97</v>
      </c>
    </row>
    <row r="18" spans="1:5" ht="15.75" customHeight="1">
      <c r="A18" s="37">
        <f t="shared" si="0"/>
        <v>9</v>
      </c>
      <c r="B18" s="39" t="s">
        <v>168</v>
      </c>
      <c r="C18" s="37" t="s">
        <v>40</v>
      </c>
      <c r="D18" s="86"/>
      <c r="E18" s="118">
        <v>11</v>
      </c>
    </row>
    <row r="19" spans="1:5" ht="20.25" customHeight="1">
      <c r="A19" s="108" t="s">
        <v>236</v>
      </c>
      <c r="B19" s="108"/>
      <c r="C19" s="108"/>
      <c r="D19" s="108"/>
      <c r="E19" s="108"/>
    </row>
  </sheetData>
  <sheetProtection/>
  <mergeCells count="10">
    <mergeCell ref="B9:E9"/>
    <mergeCell ref="A19:E19"/>
    <mergeCell ref="C1:E1"/>
    <mergeCell ref="A3:E3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D12" sqref="D12:E12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90" t="s">
        <v>229</v>
      </c>
      <c r="E1" s="90"/>
      <c r="F1" s="1"/>
    </row>
    <row r="2" ht="15.75" customHeight="1"/>
    <row r="3" spans="1:5" ht="30.75" customHeight="1">
      <c r="A3" s="109" t="s">
        <v>202</v>
      </c>
      <c r="B3" s="109"/>
      <c r="C3" s="109"/>
      <c r="D3" s="109"/>
      <c r="E3" s="109"/>
    </row>
    <row r="4" spans="1:5" ht="37.5" customHeight="1">
      <c r="A4" s="111" t="s">
        <v>210</v>
      </c>
      <c r="B4" s="111"/>
      <c r="C4" s="111"/>
      <c r="D4" s="111"/>
      <c r="E4" s="111"/>
    </row>
    <row r="5" spans="1:5" ht="18.75">
      <c r="A5" s="45"/>
      <c r="B5"/>
      <c r="C5"/>
      <c r="D5"/>
      <c r="E5"/>
    </row>
    <row r="6" spans="1:5" s="41" customFormat="1" ht="23.25" customHeight="1">
      <c r="A6" s="110" t="s">
        <v>2</v>
      </c>
      <c r="B6" s="110" t="s">
        <v>169</v>
      </c>
      <c r="C6" s="110" t="s">
        <v>4</v>
      </c>
      <c r="D6" s="110" t="s">
        <v>170</v>
      </c>
      <c r="E6" s="110"/>
    </row>
    <row r="7" spans="1:5" s="41" customFormat="1" ht="45.75" customHeight="1">
      <c r="A7" s="110"/>
      <c r="B7" s="110"/>
      <c r="C7" s="110"/>
      <c r="D7" s="110" t="s">
        <v>172</v>
      </c>
      <c r="E7" s="110" t="s">
        <v>173</v>
      </c>
    </row>
    <row r="8" spans="1:5" s="41" customFormat="1" ht="15">
      <c r="A8" s="110"/>
      <c r="B8" s="110"/>
      <c r="C8" s="110"/>
      <c r="D8" s="110"/>
      <c r="E8" s="110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69">
        <v>1</v>
      </c>
      <c r="B10" s="70" t="s">
        <v>203</v>
      </c>
      <c r="C10" s="68"/>
      <c r="D10" s="68"/>
      <c r="E10" s="68"/>
    </row>
    <row r="11" spans="1:12" ht="57" customHeight="1">
      <c r="A11" s="69" t="s">
        <v>50</v>
      </c>
      <c r="B11" s="70" t="s">
        <v>197</v>
      </c>
      <c r="C11" s="46" t="s">
        <v>171</v>
      </c>
      <c r="D11" s="46">
        <v>241.01</v>
      </c>
      <c r="E11" s="46">
        <v>243.89</v>
      </c>
      <c r="K11" s="48"/>
      <c r="L11" s="48"/>
    </row>
    <row r="12" spans="1:12" ht="60" customHeight="1">
      <c r="A12" s="69" t="s">
        <v>71</v>
      </c>
      <c r="B12" s="70" t="s">
        <v>198</v>
      </c>
      <c r="C12" s="46" t="s">
        <v>171</v>
      </c>
      <c r="D12" s="46">
        <v>284.39</v>
      </c>
      <c r="E12" s="46">
        <v>287.79</v>
      </c>
      <c r="K12" s="48"/>
      <c r="L12" s="48"/>
    </row>
    <row r="13" spans="11:12" ht="59.25" customHeight="1">
      <c r="K13" s="48"/>
      <c r="L13" s="48"/>
    </row>
    <row r="14" spans="4:5" ht="56.25" customHeight="1">
      <c r="D14" s="48"/>
      <c r="E14" s="48"/>
    </row>
    <row r="15" ht="54" customHeight="1"/>
  </sheetData>
  <sheetProtection/>
  <mergeCells count="9"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D11" sqref="D11:E12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90" t="s">
        <v>229</v>
      </c>
      <c r="E1" s="90"/>
      <c r="F1" s="1"/>
    </row>
    <row r="2" ht="15.75" customHeight="1"/>
    <row r="3" spans="1:5" ht="30.75" customHeight="1">
      <c r="A3" s="109" t="s">
        <v>230</v>
      </c>
      <c r="B3" s="109"/>
      <c r="C3" s="109"/>
      <c r="D3" s="109"/>
      <c r="E3" s="109"/>
    </row>
    <row r="4" spans="1:5" ht="37.5" customHeight="1">
      <c r="A4" s="111" t="s">
        <v>210</v>
      </c>
      <c r="B4" s="111"/>
      <c r="C4" s="111"/>
      <c r="D4" s="111"/>
      <c r="E4" s="111"/>
    </row>
    <row r="5" spans="1:5" ht="18.75">
      <c r="A5" s="45"/>
      <c r="B5"/>
      <c r="C5"/>
      <c r="D5"/>
      <c r="E5"/>
    </row>
    <row r="6" spans="1:5" s="41" customFormat="1" ht="23.25" customHeight="1">
      <c r="A6" s="110" t="s">
        <v>2</v>
      </c>
      <c r="B6" s="110" t="s">
        <v>169</v>
      </c>
      <c r="C6" s="110" t="s">
        <v>4</v>
      </c>
      <c r="D6" s="110" t="s">
        <v>170</v>
      </c>
      <c r="E6" s="110"/>
    </row>
    <row r="7" spans="1:5" s="41" customFormat="1" ht="45.75" customHeight="1">
      <c r="A7" s="110"/>
      <c r="B7" s="110"/>
      <c r="C7" s="110"/>
      <c r="D7" s="110" t="s">
        <v>172</v>
      </c>
      <c r="E7" s="110" t="s">
        <v>173</v>
      </c>
    </row>
    <row r="8" spans="1:5" s="41" customFormat="1" ht="15">
      <c r="A8" s="110"/>
      <c r="B8" s="110"/>
      <c r="C8" s="110"/>
      <c r="D8" s="110"/>
      <c r="E8" s="110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69">
        <v>1</v>
      </c>
      <c r="B10" s="70" t="s">
        <v>225</v>
      </c>
      <c r="C10" s="68"/>
      <c r="D10" s="68"/>
      <c r="E10" s="68"/>
    </row>
    <row r="11" spans="1:12" ht="57" customHeight="1">
      <c r="A11" s="69" t="s">
        <v>50</v>
      </c>
      <c r="B11" s="70" t="s">
        <v>197</v>
      </c>
      <c r="C11" s="46" t="s">
        <v>171</v>
      </c>
      <c r="D11" s="46">
        <v>370.92</v>
      </c>
      <c r="E11" s="46">
        <v>370.92</v>
      </c>
      <c r="K11" s="48"/>
      <c r="L11" s="48"/>
    </row>
    <row r="12" spans="1:12" ht="60" customHeight="1">
      <c r="A12" s="69" t="s">
        <v>71</v>
      </c>
      <c r="B12" s="70" t="s">
        <v>198</v>
      </c>
      <c r="C12" s="46" t="s">
        <v>171</v>
      </c>
      <c r="D12" s="46">
        <v>437.69</v>
      </c>
      <c r="E12" s="46">
        <v>437.69</v>
      </c>
      <c r="K12" s="48"/>
      <c r="L12" s="48"/>
    </row>
    <row r="13" spans="11:12" ht="59.25" customHeight="1">
      <c r="K13" s="48"/>
      <c r="L13" s="48"/>
    </row>
    <row r="14" spans="4:5" ht="56.25" customHeight="1">
      <c r="D14" s="48"/>
      <c r="E14" s="48"/>
    </row>
    <row r="15" ht="54" customHeight="1"/>
  </sheetData>
  <sheetProtection/>
  <mergeCells count="9"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D11" sqref="D11:E12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90" t="s">
        <v>231</v>
      </c>
      <c r="E1" s="90"/>
      <c r="F1" s="1"/>
    </row>
    <row r="2" ht="15.75" customHeight="1"/>
    <row r="3" spans="1:5" ht="30.75" customHeight="1">
      <c r="A3" s="109" t="s">
        <v>232</v>
      </c>
      <c r="B3" s="109"/>
      <c r="C3" s="109"/>
      <c r="D3" s="109"/>
      <c r="E3" s="109"/>
    </row>
    <row r="4" spans="1:5" ht="37.5" customHeight="1">
      <c r="A4" s="111" t="s">
        <v>210</v>
      </c>
      <c r="B4" s="111"/>
      <c r="C4" s="111"/>
      <c r="D4" s="111"/>
      <c r="E4" s="111"/>
    </row>
    <row r="5" spans="1:5" ht="18.75">
      <c r="A5" s="45"/>
      <c r="B5"/>
      <c r="C5"/>
      <c r="D5"/>
      <c r="E5"/>
    </row>
    <row r="6" spans="1:5" s="41" customFormat="1" ht="23.25" customHeight="1">
      <c r="A6" s="110" t="s">
        <v>2</v>
      </c>
      <c r="B6" s="110" t="s">
        <v>169</v>
      </c>
      <c r="C6" s="110" t="s">
        <v>4</v>
      </c>
      <c r="D6" s="110" t="s">
        <v>170</v>
      </c>
      <c r="E6" s="110"/>
    </row>
    <row r="7" spans="1:5" s="41" customFormat="1" ht="45.75" customHeight="1">
      <c r="A7" s="110"/>
      <c r="B7" s="110"/>
      <c r="C7" s="110"/>
      <c r="D7" s="110" t="s">
        <v>172</v>
      </c>
      <c r="E7" s="110" t="s">
        <v>173</v>
      </c>
    </row>
    <row r="8" spans="1:5" s="41" customFormat="1" ht="15">
      <c r="A8" s="110"/>
      <c r="B8" s="110"/>
      <c r="C8" s="110"/>
      <c r="D8" s="110"/>
      <c r="E8" s="110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69">
        <v>1</v>
      </c>
      <c r="B10" s="70" t="s">
        <v>233</v>
      </c>
      <c r="C10" s="68"/>
      <c r="D10" s="68"/>
      <c r="E10" s="68"/>
    </row>
    <row r="11" spans="1:12" ht="57" customHeight="1">
      <c r="A11" s="69" t="s">
        <v>50</v>
      </c>
      <c r="B11" s="70" t="s">
        <v>197</v>
      </c>
      <c r="C11" s="46" t="s">
        <v>171</v>
      </c>
      <c r="D11" s="46">
        <v>241.01</v>
      </c>
      <c r="E11" s="46">
        <v>254.02</v>
      </c>
      <c r="K11" s="48"/>
      <c r="L11" s="48"/>
    </row>
    <row r="12" spans="1:12" ht="60" customHeight="1">
      <c r="A12" s="69" t="s">
        <v>71</v>
      </c>
      <c r="B12" s="70" t="s">
        <v>198</v>
      </c>
      <c r="C12" s="46" t="s">
        <v>171</v>
      </c>
      <c r="D12" s="46">
        <v>284.39</v>
      </c>
      <c r="E12" s="46">
        <v>299.74</v>
      </c>
      <c r="K12" s="48"/>
      <c r="L12" s="48"/>
    </row>
    <row r="13" spans="11:12" ht="59.25" customHeight="1">
      <c r="K13" s="48"/>
      <c r="L13" s="48"/>
    </row>
    <row r="14" spans="4:5" ht="56.25" customHeight="1">
      <c r="D14" s="48"/>
      <c r="E14" s="48"/>
    </row>
    <row r="15" ht="54" customHeight="1"/>
  </sheetData>
  <sheetProtection/>
  <mergeCells count="9"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75" zoomScaleSheetLayoutView="75" zoomScalePageLayoutView="0" workbookViewId="0" topLeftCell="A7">
      <selection activeCell="D25" sqref="D25:E2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1" spans="1:5" ht="61.5" customHeight="1">
      <c r="A1" s="1"/>
      <c r="B1" s="1"/>
      <c r="C1" s="90" t="s">
        <v>209</v>
      </c>
      <c r="D1" s="90"/>
      <c r="E1" s="90"/>
    </row>
    <row r="2" spans="1:5" ht="10.5" customHeight="1">
      <c r="A2" s="1"/>
      <c r="B2" s="1"/>
      <c r="C2" s="42"/>
      <c r="D2" s="42"/>
      <c r="E2" s="42"/>
    </row>
    <row r="3" spans="1:6" ht="20.25" customHeight="1">
      <c r="A3" s="91" t="s">
        <v>0</v>
      </c>
      <c r="B3" s="91"/>
      <c r="C3" s="91"/>
      <c r="D3" s="91"/>
      <c r="E3" s="91"/>
      <c r="F3" s="3" t="s">
        <v>176</v>
      </c>
    </row>
    <row r="4" spans="1:8" ht="40.5" customHeight="1">
      <c r="A4" s="111" t="s">
        <v>210</v>
      </c>
      <c r="B4" s="111"/>
      <c r="C4" s="111"/>
      <c r="D4" s="111"/>
      <c r="E4" s="111"/>
      <c r="F4" s="4"/>
      <c r="G4" s="4"/>
      <c r="H4" s="4"/>
    </row>
    <row r="5" ht="18.75">
      <c r="C5" s="5"/>
    </row>
    <row r="6" spans="1:5" ht="15" customHeight="1">
      <c r="A6" s="92" t="s">
        <v>2</v>
      </c>
      <c r="B6" s="92" t="s">
        <v>3</v>
      </c>
      <c r="C6" s="92" t="s">
        <v>4</v>
      </c>
      <c r="D6" s="95" t="s">
        <v>5</v>
      </c>
      <c r="E6" s="96"/>
    </row>
    <row r="7" spans="1:5" ht="18" customHeight="1">
      <c r="A7" s="93"/>
      <c r="B7" s="93"/>
      <c r="C7" s="93"/>
      <c r="D7" s="92" t="s">
        <v>6</v>
      </c>
      <c r="E7" s="92" t="s">
        <v>7</v>
      </c>
    </row>
    <row r="8" spans="1:5" ht="18" customHeight="1">
      <c r="A8" s="94"/>
      <c r="B8" s="94"/>
      <c r="C8" s="94"/>
      <c r="D8" s="94"/>
      <c r="E8" s="94"/>
    </row>
    <row r="9" spans="1:5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>
      <c r="A10" s="6"/>
      <c r="B10" s="89" t="s">
        <v>211</v>
      </c>
      <c r="C10" s="89"/>
      <c r="D10" s="89"/>
      <c r="E10" s="89"/>
    </row>
    <row r="11" spans="1:5" ht="31.5">
      <c r="A11" s="7">
        <v>1</v>
      </c>
      <c r="B11" s="7" t="s">
        <v>8</v>
      </c>
      <c r="C11" s="6" t="s">
        <v>9</v>
      </c>
      <c r="D11" s="79">
        <v>1185.79</v>
      </c>
      <c r="E11" s="79">
        <f>1185.79-39.39+37.36</f>
        <v>1183.7599999999998</v>
      </c>
    </row>
    <row r="12" spans="1:5" ht="47.25">
      <c r="A12" s="7">
        <v>2</v>
      </c>
      <c r="B12" s="7" t="s">
        <v>10</v>
      </c>
      <c r="C12" s="6" t="s">
        <v>11</v>
      </c>
      <c r="D12" s="80">
        <v>6</v>
      </c>
      <c r="E12" s="80">
        <v>6</v>
      </c>
    </row>
    <row r="13" spans="1:5" ht="31.5">
      <c r="A13" s="7">
        <v>3</v>
      </c>
      <c r="B13" s="7" t="s">
        <v>12</v>
      </c>
      <c r="C13" s="6" t="s">
        <v>11</v>
      </c>
      <c r="D13" s="81">
        <v>1</v>
      </c>
      <c r="E13" s="80">
        <f>D13</f>
        <v>1</v>
      </c>
    </row>
    <row r="14" spans="1:5" ht="47.25">
      <c r="A14" s="7">
        <v>4</v>
      </c>
      <c r="B14" s="7" t="s">
        <v>13</v>
      </c>
      <c r="C14" s="6" t="s">
        <v>11</v>
      </c>
      <c r="D14" s="81">
        <v>16</v>
      </c>
      <c r="E14" s="80">
        <v>16</v>
      </c>
    </row>
    <row r="15" spans="1:5" ht="33" customHeight="1">
      <c r="A15" s="7">
        <v>5</v>
      </c>
      <c r="B15" s="7" t="s">
        <v>14</v>
      </c>
      <c r="C15" s="6" t="s">
        <v>15</v>
      </c>
      <c r="D15" s="82">
        <v>788</v>
      </c>
      <c r="E15" s="80">
        <v>788</v>
      </c>
    </row>
    <row r="16" spans="1:5" ht="22.5" customHeight="1">
      <c r="A16" s="7">
        <v>6</v>
      </c>
      <c r="B16" s="7" t="s">
        <v>16</v>
      </c>
      <c r="C16" s="6" t="s">
        <v>15</v>
      </c>
      <c r="D16" s="83">
        <v>397</v>
      </c>
      <c r="E16" s="83">
        <f>119636.87/365</f>
        <v>327.7722465753425</v>
      </c>
    </row>
    <row r="17" spans="1:5" ht="15.75">
      <c r="A17" s="7">
        <v>7</v>
      </c>
      <c r="B17" s="7" t="s">
        <v>17</v>
      </c>
      <c r="C17" s="6" t="s">
        <v>18</v>
      </c>
      <c r="D17" s="80">
        <v>152000</v>
      </c>
      <c r="E17" s="80">
        <f>E18+E19</f>
        <v>23.274</v>
      </c>
    </row>
    <row r="18" spans="1:6" ht="31.5">
      <c r="A18" s="7">
        <v>8</v>
      </c>
      <c r="B18" s="7" t="s">
        <v>19</v>
      </c>
      <c r="C18" s="6" t="s">
        <v>18</v>
      </c>
      <c r="D18" s="80">
        <v>56192.4</v>
      </c>
      <c r="E18" s="80">
        <f>E19*0.2</f>
        <v>3.879</v>
      </c>
      <c r="F18" s="77">
        <f>E18/E17*100</f>
        <v>16.666666666666664</v>
      </c>
    </row>
    <row r="19" spans="1:5" ht="31.5">
      <c r="A19" s="7">
        <v>9</v>
      </c>
      <c r="B19" s="8" t="s">
        <v>20</v>
      </c>
      <c r="C19" s="6" t="s">
        <v>18</v>
      </c>
      <c r="D19" s="122">
        <v>19.395</v>
      </c>
      <c r="E19" s="122">
        <v>19.395</v>
      </c>
    </row>
    <row r="20" spans="1:5" ht="15.75">
      <c r="A20" s="7" t="s">
        <v>21</v>
      </c>
      <c r="B20" s="8" t="s">
        <v>22</v>
      </c>
      <c r="C20" s="6" t="s">
        <v>18</v>
      </c>
      <c r="D20" s="135">
        <v>10.4105</v>
      </c>
      <c r="E20" s="135">
        <v>10.4105</v>
      </c>
    </row>
    <row r="21" spans="1:6" ht="15.75">
      <c r="A21" s="9" t="s">
        <v>23</v>
      </c>
      <c r="B21" s="8" t="s">
        <v>175</v>
      </c>
      <c r="C21" s="6" t="s">
        <v>18</v>
      </c>
      <c r="D21" s="117">
        <v>0</v>
      </c>
      <c r="E21" s="117">
        <v>0</v>
      </c>
      <c r="F21" s="2" t="s">
        <v>208</v>
      </c>
    </row>
    <row r="22" spans="1:5" ht="15.75">
      <c r="A22" s="7" t="s">
        <v>24</v>
      </c>
      <c r="B22" s="8" t="s">
        <v>25</v>
      </c>
      <c r="C22" s="6" t="s">
        <v>18</v>
      </c>
      <c r="D22" s="117">
        <v>1.98</v>
      </c>
      <c r="E22" s="117">
        <v>1.98</v>
      </c>
    </row>
    <row r="23" spans="1:5" ht="15.75">
      <c r="A23" s="7" t="s">
        <v>26</v>
      </c>
      <c r="B23" s="8" t="s">
        <v>27</v>
      </c>
      <c r="C23" s="6" t="s">
        <v>18</v>
      </c>
      <c r="D23" s="135">
        <v>5.5858</v>
      </c>
      <c r="E23" s="135">
        <v>5.5858</v>
      </c>
    </row>
    <row r="24" spans="1:5" ht="15.75">
      <c r="A24" s="7" t="s">
        <v>28</v>
      </c>
      <c r="B24" s="8" t="s">
        <v>175</v>
      </c>
      <c r="C24" s="6" t="s">
        <v>18</v>
      </c>
      <c r="D24" s="117">
        <v>0</v>
      </c>
      <c r="E24" s="117">
        <v>0</v>
      </c>
    </row>
    <row r="25" spans="1:6" ht="15.75">
      <c r="A25" s="7" t="s">
        <v>29</v>
      </c>
      <c r="B25" s="8" t="s">
        <v>30</v>
      </c>
      <c r="C25" s="6" t="s">
        <v>18</v>
      </c>
      <c r="D25" s="135">
        <v>1.4187</v>
      </c>
      <c r="E25" s="135">
        <v>1.4187</v>
      </c>
      <c r="F25" s="77">
        <f>E21+E24+E26</f>
        <v>18200</v>
      </c>
    </row>
    <row r="26" spans="1:6" ht="15.75">
      <c r="A26" s="7" t="s">
        <v>31</v>
      </c>
      <c r="B26" s="8" t="s">
        <v>175</v>
      </c>
      <c r="C26" s="6" t="s">
        <v>18</v>
      </c>
      <c r="D26" s="66">
        <f>20000*0.91</f>
        <v>18200</v>
      </c>
      <c r="E26" s="66">
        <f>20000*0.91</f>
        <v>18200</v>
      </c>
      <c r="F26" s="78">
        <f>F25/E19</f>
        <v>938.3861820056716</v>
      </c>
    </row>
    <row r="27" spans="1:6" ht="15.75">
      <c r="A27" s="7">
        <v>10</v>
      </c>
      <c r="B27" s="10" t="s">
        <v>32</v>
      </c>
      <c r="C27" s="11" t="s">
        <v>33</v>
      </c>
      <c r="D27" s="121">
        <v>19.396</v>
      </c>
      <c r="E27" s="121">
        <f>D27</f>
        <v>19.396</v>
      </c>
      <c r="F27" s="77">
        <f>D21+D24+D26</f>
        <v>18200</v>
      </c>
    </row>
    <row r="28" spans="1:6" ht="63">
      <c r="A28" s="7">
        <v>11</v>
      </c>
      <c r="B28" s="10" t="s">
        <v>43</v>
      </c>
      <c r="C28" s="11" t="s">
        <v>34</v>
      </c>
      <c r="D28" s="66"/>
      <c r="E28" s="66"/>
      <c r="F28" s="78">
        <f>F27/D19</f>
        <v>938.3861820056716</v>
      </c>
    </row>
    <row r="29" spans="1:5" ht="15" customHeight="1">
      <c r="A29" s="7" t="s">
        <v>35</v>
      </c>
      <c r="B29" s="10" t="s">
        <v>36</v>
      </c>
      <c r="C29" s="11" t="s">
        <v>34</v>
      </c>
      <c r="D29" s="66">
        <v>0.61</v>
      </c>
      <c r="E29" s="66">
        <v>0.61</v>
      </c>
    </row>
    <row r="30" spans="1:5" ht="15" customHeight="1">
      <c r="A30" s="7" t="s">
        <v>37</v>
      </c>
      <c r="B30" s="10" t="s">
        <v>166</v>
      </c>
      <c r="C30" s="11" t="s">
        <v>34</v>
      </c>
      <c r="D30" s="66">
        <v>0</v>
      </c>
      <c r="E30" s="66">
        <v>0</v>
      </c>
    </row>
    <row r="31" spans="1:5" ht="15.75" customHeight="1">
      <c r="A31" s="7" t="s">
        <v>206</v>
      </c>
      <c r="B31" s="10" t="s">
        <v>38</v>
      </c>
      <c r="C31" s="11" t="s">
        <v>34</v>
      </c>
      <c r="D31" s="117">
        <v>0</v>
      </c>
      <c r="E31" s="117">
        <v>0</v>
      </c>
    </row>
    <row r="32" spans="1:5" ht="15.75">
      <c r="A32" s="12">
        <v>12</v>
      </c>
      <c r="B32" s="13" t="s">
        <v>39</v>
      </c>
      <c r="C32" s="14" t="s">
        <v>40</v>
      </c>
      <c r="D32" s="119">
        <v>104.7</v>
      </c>
      <c r="E32" s="121">
        <v>105.6</v>
      </c>
    </row>
    <row r="33" spans="1:5" ht="31.5">
      <c r="A33" s="7">
        <v>13</v>
      </c>
      <c r="B33" s="8" t="s">
        <v>41</v>
      </c>
      <c r="C33" s="8"/>
      <c r="D33" s="47"/>
      <c r="E33" s="47"/>
    </row>
    <row r="34" spans="1:5" ht="15.75">
      <c r="A34" s="8" t="s">
        <v>207</v>
      </c>
      <c r="B34" s="8" t="s">
        <v>42</v>
      </c>
      <c r="C34" s="6" t="s">
        <v>40</v>
      </c>
      <c r="D34" s="120">
        <v>108</v>
      </c>
      <c r="E34" s="120">
        <v>108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D11" sqref="D11:E12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90" t="s">
        <v>231</v>
      </c>
      <c r="E1" s="90"/>
      <c r="F1" s="1"/>
    </row>
    <row r="2" ht="15.75" customHeight="1"/>
    <row r="3" spans="1:5" ht="30.75" customHeight="1">
      <c r="A3" s="109" t="s">
        <v>234</v>
      </c>
      <c r="B3" s="109"/>
      <c r="C3" s="109"/>
      <c r="D3" s="109"/>
      <c r="E3" s="109"/>
    </row>
    <row r="4" spans="1:5" ht="37.5" customHeight="1">
      <c r="A4" s="111" t="s">
        <v>210</v>
      </c>
      <c r="B4" s="111"/>
      <c r="C4" s="111"/>
      <c r="D4" s="111"/>
      <c r="E4" s="111"/>
    </row>
    <row r="5" spans="1:5" ht="18.75">
      <c r="A5" s="45"/>
      <c r="B5"/>
      <c r="C5"/>
      <c r="D5"/>
      <c r="E5"/>
    </row>
    <row r="6" spans="1:5" s="41" customFormat="1" ht="23.25" customHeight="1">
      <c r="A6" s="110" t="s">
        <v>2</v>
      </c>
      <c r="B6" s="110" t="s">
        <v>169</v>
      </c>
      <c r="C6" s="110" t="s">
        <v>4</v>
      </c>
      <c r="D6" s="110" t="s">
        <v>170</v>
      </c>
      <c r="E6" s="110"/>
    </row>
    <row r="7" spans="1:5" s="41" customFormat="1" ht="45.75" customHeight="1">
      <c r="A7" s="110"/>
      <c r="B7" s="110"/>
      <c r="C7" s="110"/>
      <c r="D7" s="110" t="s">
        <v>172</v>
      </c>
      <c r="E7" s="110" t="s">
        <v>173</v>
      </c>
    </row>
    <row r="8" spans="1:5" s="41" customFormat="1" ht="15">
      <c r="A8" s="110"/>
      <c r="B8" s="110"/>
      <c r="C8" s="110"/>
      <c r="D8" s="110"/>
      <c r="E8" s="110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69">
        <v>1</v>
      </c>
      <c r="B10" s="70" t="s">
        <v>233</v>
      </c>
      <c r="C10" s="68"/>
      <c r="D10" s="68"/>
      <c r="E10" s="68"/>
    </row>
    <row r="11" spans="1:12" ht="57" customHeight="1">
      <c r="A11" s="69" t="s">
        <v>50</v>
      </c>
      <c r="B11" s="70" t="s">
        <v>197</v>
      </c>
      <c r="C11" s="46" t="s">
        <v>171</v>
      </c>
      <c r="D11" s="46">
        <v>544.47</v>
      </c>
      <c r="E11" s="46">
        <v>573.87</v>
      </c>
      <c r="K11" s="48"/>
      <c r="L11" s="48"/>
    </row>
    <row r="12" spans="1:12" ht="60" customHeight="1">
      <c r="A12" s="69" t="s">
        <v>71</v>
      </c>
      <c r="B12" s="70" t="s">
        <v>198</v>
      </c>
      <c r="C12" s="46" t="s">
        <v>171</v>
      </c>
      <c r="D12" s="46">
        <v>642.47</v>
      </c>
      <c r="E12" s="46">
        <v>677.17</v>
      </c>
      <c r="K12" s="48"/>
      <c r="L12" s="48"/>
    </row>
    <row r="13" spans="11:12" ht="59.25" customHeight="1">
      <c r="K13" s="48"/>
      <c r="L13" s="48"/>
    </row>
    <row r="14" spans="4:5" ht="56.25" customHeight="1">
      <c r="D14" s="48"/>
      <c r="E14" s="48"/>
    </row>
    <row r="15" ht="54" customHeight="1"/>
  </sheetData>
  <sheetProtection/>
  <mergeCells count="9"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1">
      <selection activeCell="D32" sqref="D32:E32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1" spans="1:5" ht="61.5" customHeight="1">
      <c r="A1" s="1"/>
      <c r="B1" s="1"/>
      <c r="C1" s="90" t="s">
        <v>213</v>
      </c>
      <c r="D1" s="90"/>
      <c r="E1" s="90"/>
    </row>
    <row r="2" spans="1:5" ht="10.5" customHeight="1">
      <c r="A2" s="1"/>
      <c r="B2" s="1"/>
      <c r="C2" s="42"/>
      <c r="D2" s="42"/>
      <c r="E2" s="42"/>
    </row>
    <row r="3" spans="1:6" ht="20.25" customHeight="1">
      <c r="A3" s="91" t="s">
        <v>0</v>
      </c>
      <c r="B3" s="91"/>
      <c r="C3" s="91"/>
      <c r="D3" s="91"/>
      <c r="E3" s="91"/>
      <c r="F3" s="3" t="s">
        <v>176</v>
      </c>
    </row>
    <row r="4" spans="1:8" ht="40.5" customHeight="1">
      <c r="A4" s="111" t="s">
        <v>210</v>
      </c>
      <c r="B4" s="111"/>
      <c r="C4" s="111"/>
      <c r="D4" s="111"/>
      <c r="E4" s="111"/>
      <c r="F4" s="4"/>
      <c r="G4" s="4"/>
      <c r="H4" s="4"/>
    </row>
    <row r="5" ht="18.75">
      <c r="C5" s="5"/>
    </row>
    <row r="6" spans="1:5" ht="15" customHeight="1">
      <c r="A6" s="92" t="s">
        <v>2</v>
      </c>
      <c r="B6" s="92" t="s">
        <v>3</v>
      </c>
      <c r="C6" s="92" t="s">
        <v>4</v>
      </c>
      <c r="D6" s="95" t="s">
        <v>5</v>
      </c>
      <c r="E6" s="96"/>
    </row>
    <row r="7" spans="1:5" ht="18" customHeight="1">
      <c r="A7" s="93"/>
      <c r="B7" s="93"/>
      <c r="C7" s="93"/>
      <c r="D7" s="92" t="s">
        <v>6</v>
      </c>
      <c r="E7" s="92" t="s">
        <v>7</v>
      </c>
    </row>
    <row r="8" spans="1:5" ht="18" customHeight="1">
      <c r="A8" s="94"/>
      <c r="B8" s="94"/>
      <c r="C8" s="94"/>
      <c r="D8" s="94"/>
      <c r="E8" s="94"/>
    </row>
    <row r="9" spans="1:5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>
      <c r="A10" s="6"/>
      <c r="B10" s="89" t="s">
        <v>212</v>
      </c>
      <c r="C10" s="89"/>
      <c r="D10" s="89"/>
      <c r="E10" s="89"/>
    </row>
    <row r="11" spans="1:5" ht="31.5">
      <c r="A11" s="7">
        <v>1</v>
      </c>
      <c r="B11" s="7" t="s">
        <v>8</v>
      </c>
      <c r="C11" s="6" t="s">
        <v>9</v>
      </c>
      <c r="D11" s="79">
        <v>1185.79</v>
      </c>
      <c r="E11" s="79">
        <f>1185.79-39.39+37.36</f>
        <v>1183.7599999999998</v>
      </c>
    </row>
    <row r="12" spans="1:5" ht="47.25">
      <c r="A12" s="7">
        <v>2</v>
      </c>
      <c r="B12" s="7" t="s">
        <v>10</v>
      </c>
      <c r="C12" s="6" t="s">
        <v>11</v>
      </c>
      <c r="D12" s="80">
        <v>6</v>
      </c>
      <c r="E12" s="80">
        <v>6</v>
      </c>
    </row>
    <row r="13" spans="1:5" ht="31.5">
      <c r="A13" s="7">
        <v>3</v>
      </c>
      <c r="B13" s="7" t="s">
        <v>12</v>
      </c>
      <c r="C13" s="6" t="s">
        <v>11</v>
      </c>
      <c r="D13" s="81">
        <v>1</v>
      </c>
      <c r="E13" s="80">
        <f>D13</f>
        <v>1</v>
      </c>
    </row>
    <row r="14" spans="1:5" ht="47.25">
      <c r="A14" s="7">
        <v>4</v>
      </c>
      <c r="B14" s="7" t="s">
        <v>13</v>
      </c>
      <c r="C14" s="6" t="s">
        <v>11</v>
      </c>
      <c r="D14" s="81">
        <v>16</v>
      </c>
      <c r="E14" s="80">
        <v>16</v>
      </c>
    </row>
    <row r="15" spans="1:5" ht="33" customHeight="1">
      <c r="A15" s="7">
        <v>5</v>
      </c>
      <c r="B15" s="7" t="s">
        <v>14</v>
      </c>
      <c r="C15" s="6" t="s">
        <v>15</v>
      </c>
      <c r="D15" s="82">
        <v>788</v>
      </c>
      <c r="E15" s="80">
        <v>788</v>
      </c>
    </row>
    <row r="16" spans="1:5" ht="22.5" customHeight="1">
      <c r="A16" s="7">
        <v>6</v>
      </c>
      <c r="B16" s="7" t="s">
        <v>16</v>
      </c>
      <c r="C16" s="6" t="s">
        <v>15</v>
      </c>
      <c r="D16" s="83">
        <v>397</v>
      </c>
      <c r="E16" s="83">
        <f>119636.87/365</f>
        <v>327.7722465753425</v>
      </c>
    </row>
    <row r="17" spans="1:5" ht="15.75">
      <c r="A17" s="7">
        <v>7</v>
      </c>
      <c r="B17" s="7" t="s">
        <v>17</v>
      </c>
      <c r="C17" s="6" t="s">
        <v>18</v>
      </c>
      <c r="D17" s="80">
        <v>152000</v>
      </c>
      <c r="E17" s="80">
        <f>E18+E19</f>
        <v>109992.468</v>
      </c>
    </row>
    <row r="18" spans="1:6" ht="31.5">
      <c r="A18" s="7">
        <v>8</v>
      </c>
      <c r="B18" s="7" t="s">
        <v>19</v>
      </c>
      <c r="C18" s="6" t="s">
        <v>18</v>
      </c>
      <c r="D18" s="80">
        <v>56192.4</v>
      </c>
      <c r="E18" s="80">
        <f>E19*0.2</f>
        <v>18332.078</v>
      </c>
      <c r="F18" s="77">
        <f>E18/E17*100</f>
        <v>16.666666666666668</v>
      </c>
    </row>
    <row r="19" spans="1:5" ht="31.5">
      <c r="A19" s="7">
        <v>9</v>
      </c>
      <c r="B19" s="8" t="s">
        <v>20</v>
      </c>
      <c r="C19" s="6" t="s">
        <v>18</v>
      </c>
      <c r="D19" s="80">
        <v>91063.2</v>
      </c>
      <c r="E19" s="80">
        <v>91660.39</v>
      </c>
    </row>
    <row r="20" spans="1:5" ht="15.75">
      <c r="A20" s="7" t="s">
        <v>21</v>
      </c>
      <c r="B20" s="8" t="s">
        <v>22</v>
      </c>
      <c r="C20" s="6" t="s">
        <v>18</v>
      </c>
      <c r="D20" s="66">
        <v>63120</v>
      </c>
      <c r="E20" s="66">
        <f>E19-E22-E23-E25</f>
        <v>63717.19</v>
      </c>
    </row>
    <row r="21" spans="1:6" ht="15.75">
      <c r="A21" s="9" t="s">
        <v>23</v>
      </c>
      <c r="B21" s="8" t="s">
        <v>175</v>
      </c>
      <c r="C21" s="6" t="s">
        <v>18</v>
      </c>
      <c r="D21" s="66">
        <f>D20*0.39</f>
        <v>24616.8</v>
      </c>
      <c r="E21" s="66">
        <f>E20*0.39</f>
        <v>24849.704100000003</v>
      </c>
      <c r="F21" s="2" t="s">
        <v>208</v>
      </c>
    </row>
    <row r="22" spans="1:5" ht="15.75">
      <c r="A22" s="7" t="s">
        <v>24</v>
      </c>
      <c r="B22" s="8" t="s">
        <v>25</v>
      </c>
      <c r="C22" s="6" t="s">
        <v>18</v>
      </c>
      <c r="D22" s="66">
        <v>1553.2</v>
      </c>
      <c r="E22" s="66">
        <v>1553.2</v>
      </c>
    </row>
    <row r="23" spans="1:5" ht="15.75">
      <c r="A23" s="7" t="s">
        <v>26</v>
      </c>
      <c r="B23" s="8" t="s">
        <v>27</v>
      </c>
      <c r="C23" s="6" t="s">
        <v>18</v>
      </c>
      <c r="D23" s="66">
        <v>6390</v>
      </c>
      <c r="E23" s="66">
        <v>6390</v>
      </c>
    </row>
    <row r="24" spans="1:5" ht="15.75">
      <c r="A24" s="7" t="s">
        <v>28</v>
      </c>
      <c r="B24" s="8" t="s">
        <v>175</v>
      </c>
      <c r="C24" s="6" t="s">
        <v>18</v>
      </c>
      <c r="D24" s="66">
        <v>6390</v>
      </c>
      <c r="E24" s="66">
        <v>6390</v>
      </c>
    </row>
    <row r="25" spans="1:6" ht="15.75">
      <c r="A25" s="7" t="s">
        <v>29</v>
      </c>
      <c r="B25" s="8" t="s">
        <v>30</v>
      </c>
      <c r="C25" s="6" t="s">
        <v>18</v>
      </c>
      <c r="D25" s="66">
        <v>20000</v>
      </c>
      <c r="E25" s="66">
        <v>20000</v>
      </c>
      <c r="F25" s="77">
        <f>E21+E24+E26</f>
        <v>49439.7041</v>
      </c>
    </row>
    <row r="26" spans="1:6" ht="15.75">
      <c r="A26" s="7" t="s">
        <v>31</v>
      </c>
      <c r="B26" s="8" t="s">
        <v>175</v>
      </c>
      <c r="C26" s="6" t="s">
        <v>18</v>
      </c>
      <c r="D26" s="66">
        <f>20000*0.91</f>
        <v>18200</v>
      </c>
      <c r="E26" s="66">
        <f>20000*0.91</f>
        <v>18200</v>
      </c>
      <c r="F26" s="78">
        <f>F25/E19</f>
        <v>0.5393791593075264</v>
      </c>
    </row>
    <row r="27" spans="1:6" ht="15.75">
      <c r="A27" s="7">
        <v>10</v>
      </c>
      <c r="B27" s="10" t="s">
        <v>32</v>
      </c>
      <c r="C27" s="11" t="s">
        <v>33</v>
      </c>
      <c r="D27" s="84">
        <v>107856.39</v>
      </c>
      <c r="E27" s="84">
        <f>D27</f>
        <v>107856.39</v>
      </c>
      <c r="F27" s="77">
        <f>D21+D24+D26</f>
        <v>49206.8</v>
      </c>
    </row>
    <row r="28" spans="1:6" ht="63">
      <c r="A28" s="7">
        <v>11</v>
      </c>
      <c r="B28" s="10" t="s">
        <v>43</v>
      </c>
      <c r="C28" s="11" t="s">
        <v>34</v>
      </c>
      <c r="D28" s="66"/>
      <c r="E28" s="66"/>
      <c r="F28" s="78">
        <f>F27/D19</f>
        <v>0.5403587837897197</v>
      </c>
    </row>
    <row r="29" spans="1:5" ht="15" customHeight="1">
      <c r="A29" s="7" t="s">
        <v>35</v>
      </c>
      <c r="B29" s="10" t="s">
        <v>36</v>
      </c>
      <c r="C29" s="11" t="s">
        <v>34</v>
      </c>
      <c r="D29" s="117">
        <v>0.49</v>
      </c>
      <c r="E29" s="66">
        <v>0.49</v>
      </c>
    </row>
    <row r="30" spans="1:5" ht="15" customHeight="1">
      <c r="A30" s="7" t="s">
        <v>37</v>
      </c>
      <c r="B30" s="10" t="s">
        <v>166</v>
      </c>
      <c r="C30" s="11" t="s">
        <v>34</v>
      </c>
      <c r="D30" s="117">
        <v>0</v>
      </c>
      <c r="E30" s="66">
        <v>0</v>
      </c>
    </row>
    <row r="31" spans="1:5" ht="15.75" customHeight="1">
      <c r="A31" s="7" t="s">
        <v>206</v>
      </c>
      <c r="B31" s="10" t="s">
        <v>38</v>
      </c>
      <c r="C31" s="11" t="s">
        <v>34</v>
      </c>
      <c r="D31" s="117">
        <v>1.21</v>
      </c>
      <c r="E31" s="66">
        <v>1.21</v>
      </c>
    </row>
    <row r="32" spans="1:5" ht="15.75">
      <c r="A32" s="12">
        <v>12</v>
      </c>
      <c r="B32" s="13" t="s">
        <v>39</v>
      </c>
      <c r="C32" s="14" t="s">
        <v>40</v>
      </c>
      <c r="D32" s="119">
        <v>104.7</v>
      </c>
      <c r="E32" s="121">
        <v>105.6</v>
      </c>
    </row>
    <row r="33" spans="1:5" ht="31.5">
      <c r="A33" s="7">
        <v>13</v>
      </c>
      <c r="B33" s="8" t="s">
        <v>41</v>
      </c>
      <c r="C33" s="8"/>
      <c r="D33" s="47"/>
      <c r="E33" s="47"/>
    </row>
    <row r="34" spans="1:5" ht="15.75">
      <c r="A34" s="8" t="s">
        <v>207</v>
      </c>
      <c r="B34" s="8" t="s">
        <v>42</v>
      </c>
      <c r="C34" s="6" t="s">
        <v>40</v>
      </c>
      <c r="D34" s="120">
        <v>108</v>
      </c>
      <c r="E34" s="120">
        <v>108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4">
      <selection activeCell="E29" sqref="E29:E31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1" spans="1:5" ht="61.5" customHeight="1">
      <c r="A1" s="1"/>
      <c r="B1" s="1"/>
      <c r="C1" s="90" t="s">
        <v>213</v>
      </c>
      <c r="D1" s="90"/>
      <c r="E1" s="90"/>
    </row>
    <row r="2" spans="1:5" ht="10.5" customHeight="1">
      <c r="A2" s="1"/>
      <c r="B2" s="1"/>
      <c r="C2" s="42"/>
      <c r="D2" s="42"/>
      <c r="E2" s="42"/>
    </row>
    <row r="3" spans="1:6" ht="20.25" customHeight="1">
      <c r="A3" s="91" t="s">
        <v>0</v>
      </c>
      <c r="B3" s="91"/>
      <c r="C3" s="91"/>
      <c r="D3" s="91"/>
      <c r="E3" s="91"/>
      <c r="F3" s="3" t="s">
        <v>176</v>
      </c>
    </row>
    <row r="4" spans="1:8" ht="40.5" customHeight="1">
      <c r="A4" s="111" t="s">
        <v>210</v>
      </c>
      <c r="B4" s="111"/>
      <c r="C4" s="111"/>
      <c r="D4" s="111"/>
      <c r="E4" s="111"/>
      <c r="F4" s="4"/>
      <c r="G4" s="4"/>
      <c r="H4" s="4"/>
    </row>
    <row r="5" ht="18.75">
      <c r="C5" s="5"/>
    </row>
    <row r="6" spans="1:5" ht="15" customHeight="1">
      <c r="A6" s="92" t="s">
        <v>2</v>
      </c>
      <c r="B6" s="92" t="s">
        <v>3</v>
      </c>
      <c r="C6" s="92" t="s">
        <v>4</v>
      </c>
      <c r="D6" s="95" t="s">
        <v>5</v>
      </c>
      <c r="E6" s="96"/>
    </row>
    <row r="7" spans="1:5" ht="18" customHeight="1">
      <c r="A7" s="93"/>
      <c r="B7" s="93"/>
      <c r="C7" s="93"/>
      <c r="D7" s="92" t="s">
        <v>6</v>
      </c>
      <c r="E7" s="92" t="s">
        <v>7</v>
      </c>
    </row>
    <row r="8" spans="1:5" ht="18" customHeight="1">
      <c r="A8" s="94"/>
      <c r="B8" s="94"/>
      <c r="C8" s="94"/>
      <c r="D8" s="94"/>
      <c r="E8" s="94"/>
    </row>
    <row r="9" spans="1:5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>
      <c r="A10" s="6"/>
      <c r="B10" s="89" t="s">
        <v>214</v>
      </c>
      <c r="C10" s="89"/>
      <c r="D10" s="89"/>
      <c r="E10" s="89"/>
    </row>
    <row r="11" spans="1:5" ht="31.5">
      <c r="A11" s="7">
        <v>1</v>
      </c>
      <c r="B11" s="7" t="s">
        <v>8</v>
      </c>
      <c r="C11" s="6" t="s">
        <v>9</v>
      </c>
      <c r="D11" s="123">
        <v>1.83</v>
      </c>
      <c r="E11" s="123">
        <v>1.83</v>
      </c>
    </row>
    <row r="12" spans="1:5" ht="47.25">
      <c r="A12" s="7">
        <v>2</v>
      </c>
      <c r="B12" s="7" t="s">
        <v>10</v>
      </c>
      <c r="C12" s="6" t="s">
        <v>11</v>
      </c>
      <c r="D12" s="124">
        <v>0</v>
      </c>
      <c r="E12" s="124">
        <v>0</v>
      </c>
    </row>
    <row r="13" spans="1:5" ht="31.5">
      <c r="A13" s="7">
        <v>3</v>
      </c>
      <c r="B13" s="7" t="s">
        <v>12</v>
      </c>
      <c r="C13" s="6" t="s">
        <v>11</v>
      </c>
      <c r="D13" s="125">
        <v>1</v>
      </c>
      <c r="E13" s="124">
        <f>D13</f>
        <v>1</v>
      </c>
    </row>
    <row r="14" spans="1:5" ht="47.25">
      <c r="A14" s="7">
        <v>4</v>
      </c>
      <c r="B14" s="7" t="s">
        <v>13</v>
      </c>
      <c r="C14" s="6" t="s">
        <v>11</v>
      </c>
      <c r="D14" s="125">
        <v>1</v>
      </c>
      <c r="E14" s="124">
        <v>1</v>
      </c>
    </row>
    <row r="15" spans="1:5" ht="33" customHeight="1">
      <c r="A15" s="7">
        <v>5</v>
      </c>
      <c r="B15" s="7" t="s">
        <v>14</v>
      </c>
      <c r="C15" s="6" t="s">
        <v>15</v>
      </c>
      <c r="D15" s="126">
        <v>2.59</v>
      </c>
      <c r="E15" s="124">
        <v>2.59</v>
      </c>
    </row>
    <row r="16" spans="1:5" ht="22.5" customHeight="1">
      <c r="A16" s="7">
        <v>6</v>
      </c>
      <c r="B16" s="7" t="s">
        <v>16</v>
      </c>
      <c r="C16" s="6" t="s">
        <v>15</v>
      </c>
      <c r="D16" s="125">
        <v>0.01</v>
      </c>
      <c r="E16" s="125">
        <v>0.01</v>
      </c>
    </row>
    <row r="17" spans="1:5" ht="15.75">
      <c r="A17" s="7">
        <v>7</v>
      </c>
      <c r="B17" s="7" t="s">
        <v>17</v>
      </c>
      <c r="C17" s="6" t="s">
        <v>18</v>
      </c>
      <c r="D17" s="122">
        <v>1.629</v>
      </c>
      <c r="E17" s="122">
        <v>1.629</v>
      </c>
    </row>
    <row r="18" spans="1:6" ht="31.5">
      <c r="A18" s="7">
        <v>8</v>
      </c>
      <c r="B18" s="7" t="s">
        <v>19</v>
      </c>
      <c r="C18" s="6" t="s">
        <v>18</v>
      </c>
      <c r="D18" s="124">
        <v>0</v>
      </c>
      <c r="E18" s="124">
        <v>0</v>
      </c>
      <c r="F18" s="77">
        <f>E18/E17*100</f>
        <v>0</v>
      </c>
    </row>
    <row r="19" spans="1:6" ht="31.5">
      <c r="A19" s="7">
        <v>9</v>
      </c>
      <c r="B19" s="8" t="s">
        <v>20</v>
      </c>
      <c r="C19" s="6" t="s">
        <v>18</v>
      </c>
      <c r="D19" s="122">
        <v>1.629</v>
      </c>
      <c r="E19" s="122">
        <v>1.629</v>
      </c>
      <c r="F19" s="2">
        <f>1.599+0.03</f>
        <v>1.629</v>
      </c>
    </row>
    <row r="20" spans="1:5" ht="15.75">
      <c r="A20" s="7" t="s">
        <v>21</v>
      </c>
      <c r="B20" s="8" t="s">
        <v>22</v>
      </c>
      <c r="C20" s="6" t="s">
        <v>18</v>
      </c>
      <c r="D20" s="117">
        <v>0</v>
      </c>
      <c r="E20" s="117">
        <v>0</v>
      </c>
    </row>
    <row r="21" spans="1:6" ht="15.75">
      <c r="A21" s="9" t="s">
        <v>23</v>
      </c>
      <c r="B21" s="8" t="s">
        <v>175</v>
      </c>
      <c r="C21" s="6" t="s">
        <v>18</v>
      </c>
      <c r="D21" s="117">
        <f>D20*0.39</f>
        <v>0</v>
      </c>
      <c r="E21" s="117">
        <f>E20*0.39</f>
        <v>0</v>
      </c>
      <c r="F21" s="2" t="s">
        <v>208</v>
      </c>
    </row>
    <row r="22" spans="1:5" ht="15.75">
      <c r="A22" s="7" t="s">
        <v>24</v>
      </c>
      <c r="B22" s="8" t="s">
        <v>25</v>
      </c>
      <c r="C22" s="6" t="s">
        <v>18</v>
      </c>
      <c r="D22" s="127">
        <v>1.559</v>
      </c>
      <c r="E22" s="127">
        <v>1.599</v>
      </c>
    </row>
    <row r="23" spans="1:5" ht="15.75">
      <c r="A23" s="7" t="s">
        <v>26</v>
      </c>
      <c r="B23" s="8" t="s">
        <v>27</v>
      </c>
      <c r="C23" s="6" t="s">
        <v>18</v>
      </c>
      <c r="D23" s="117">
        <v>0.03</v>
      </c>
      <c r="E23" s="117">
        <v>0.03</v>
      </c>
    </row>
    <row r="24" spans="1:5" ht="15.75">
      <c r="A24" s="7" t="s">
        <v>28</v>
      </c>
      <c r="B24" s="8" t="s">
        <v>175</v>
      </c>
      <c r="C24" s="6" t="s">
        <v>18</v>
      </c>
      <c r="D24" s="117">
        <v>0</v>
      </c>
      <c r="E24" s="117">
        <v>0</v>
      </c>
    </row>
    <row r="25" spans="1:6" ht="15.75">
      <c r="A25" s="7" t="s">
        <v>29</v>
      </c>
      <c r="B25" s="8" t="s">
        <v>30</v>
      </c>
      <c r="C25" s="6" t="s">
        <v>18</v>
      </c>
      <c r="D25" s="117">
        <v>0</v>
      </c>
      <c r="E25" s="117">
        <v>0</v>
      </c>
      <c r="F25" s="77">
        <f>E21+E24+E26</f>
        <v>0</v>
      </c>
    </row>
    <row r="26" spans="1:6" ht="15.75">
      <c r="A26" s="7" t="s">
        <v>31</v>
      </c>
      <c r="B26" s="8" t="s">
        <v>175</v>
      </c>
      <c r="C26" s="6" t="s">
        <v>18</v>
      </c>
      <c r="D26" s="117">
        <v>0</v>
      </c>
      <c r="E26" s="117">
        <v>0</v>
      </c>
      <c r="F26" s="78">
        <f>F25/E19</f>
        <v>0</v>
      </c>
    </row>
    <row r="27" spans="1:6" ht="15.75">
      <c r="A27" s="7">
        <v>10</v>
      </c>
      <c r="B27" s="10" t="s">
        <v>32</v>
      </c>
      <c r="C27" s="11" t="s">
        <v>33</v>
      </c>
      <c r="D27" s="121">
        <v>8.008</v>
      </c>
      <c r="E27" s="121">
        <f>D27</f>
        <v>8.008</v>
      </c>
      <c r="F27" s="77">
        <f>D21+D24+D26</f>
        <v>0</v>
      </c>
    </row>
    <row r="28" spans="1:6" ht="63">
      <c r="A28" s="7">
        <v>11</v>
      </c>
      <c r="B28" s="10" t="s">
        <v>43</v>
      </c>
      <c r="C28" s="11" t="s">
        <v>34</v>
      </c>
      <c r="D28" s="66"/>
      <c r="E28" s="66"/>
      <c r="F28" s="78">
        <f>F27/D19</f>
        <v>0</v>
      </c>
    </row>
    <row r="29" spans="1:5" ht="15" customHeight="1">
      <c r="A29" s="7" t="s">
        <v>35</v>
      </c>
      <c r="B29" s="10" t="s">
        <v>36</v>
      </c>
      <c r="C29" s="11" t="s">
        <v>34</v>
      </c>
      <c r="D29" s="117">
        <v>0.33</v>
      </c>
      <c r="E29" s="117">
        <v>0.33</v>
      </c>
    </row>
    <row r="30" spans="1:5" ht="15" customHeight="1">
      <c r="A30" s="7" t="s">
        <v>37</v>
      </c>
      <c r="B30" s="10" t="s">
        <v>166</v>
      </c>
      <c r="C30" s="11" t="s">
        <v>34</v>
      </c>
      <c r="D30" s="117">
        <v>0</v>
      </c>
      <c r="E30" s="117">
        <v>0</v>
      </c>
    </row>
    <row r="31" spans="1:5" ht="15.75" customHeight="1">
      <c r="A31" s="7" t="s">
        <v>206</v>
      </c>
      <c r="B31" s="10" t="s">
        <v>38</v>
      </c>
      <c r="C31" s="11" t="s">
        <v>34</v>
      </c>
      <c r="D31" s="117">
        <v>4.97</v>
      </c>
      <c r="E31" s="117">
        <v>4.97</v>
      </c>
    </row>
    <row r="32" spans="1:5" ht="15.75">
      <c r="A32" s="12">
        <v>12</v>
      </c>
      <c r="B32" s="13" t="s">
        <v>39</v>
      </c>
      <c r="C32" s="14" t="s">
        <v>40</v>
      </c>
      <c r="D32" s="119">
        <v>104.7</v>
      </c>
      <c r="E32" s="121">
        <v>105.6</v>
      </c>
    </row>
    <row r="33" spans="1:5" ht="31.5">
      <c r="A33" s="7">
        <v>13</v>
      </c>
      <c r="B33" s="8" t="s">
        <v>41</v>
      </c>
      <c r="C33" s="8"/>
      <c r="D33" s="47"/>
      <c r="E33" s="47"/>
    </row>
    <row r="34" spans="1:5" ht="15.75">
      <c r="A34" s="8" t="s">
        <v>207</v>
      </c>
      <c r="B34" s="8" t="s">
        <v>42</v>
      </c>
      <c r="C34" s="6" t="s">
        <v>40</v>
      </c>
      <c r="D34" s="120">
        <v>108</v>
      </c>
      <c r="E34" s="120">
        <v>108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workbookViewId="0" topLeftCell="A8">
      <selection activeCell="H55" sqref="H55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66.75" customHeight="1">
      <c r="A2" s="44"/>
      <c r="B2" s="43"/>
      <c r="C2" s="90" t="s">
        <v>215</v>
      </c>
      <c r="D2" s="90"/>
      <c r="E2" s="90"/>
    </row>
    <row r="3" spans="1:4" ht="18.75">
      <c r="A3" s="17"/>
      <c r="B3" s="17"/>
      <c r="C3" s="18"/>
      <c r="D3" s="18"/>
    </row>
    <row r="4" spans="1:5" ht="24.75" customHeight="1">
      <c r="A4" s="98" t="s">
        <v>196</v>
      </c>
      <c r="B4" s="98"/>
      <c r="C4" s="98"/>
      <c r="D4" s="98"/>
      <c r="E4" s="98"/>
    </row>
    <row r="5" spans="1:5" ht="24.75" customHeight="1">
      <c r="A5" s="98" t="s">
        <v>200</v>
      </c>
      <c r="B5" s="98"/>
      <c r="C5" s="98"/>
      <c r="D5" s="98"/>
      <c r="E5" s="98"/>
    </row>
    <row r="6" spans="1:7" ht="39.75" customHeight="1">
      <c r="A6" s="111" t="s">
        <v>210</v>
      </c>
      <c r="B6" s="111"/>
      <c r="C6" s="111"/>
      <c r="D6" s="111"/>
      <c r="E6" s="111"/>
      <c r="G6" s="3" t="s">
        <v>1</v>
      </c>
    </row>
    <row r="7" ht="16.5" customHeight="1">
      <c r="E7" s="19" t="s">
        <v>44</v>
      </c>
    </row>
    <row r="8" spans="1:5" ht="17.25" customHeight="1">
      <c r="A8" s="97" t="s">
        <v>2</v>
      </c>
      <c r="B8" s="97" t="s">
        <v>45</v>
      </c>
      <c r="C8" s="97" t="s">
        <v>5</v>
      </c>
      <c r="D8" s="97"/>
      <c r="E8" s="97"/>
    </row>
    <row r="9" spans="1:5" ht="67.5" customHeight="1">
      <c r="A9" s="97"/>
      <c r="B9" s="97"/>
      <c r="C9" s="20" t="s">
        <v>46</v>
      </c>
      <c r="D9" s="20" t="s">
        <v>47</v>
      </c>
      <c r="E9" s="21" t="s">
        <v>48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49</v>
      </c>
      <c r="C11" s="128">
        <v>2852.35</v>
      </c>
      <c r="D11" s="128">
        <v>2852.36</v>
      </c>
      <c r="E11" s="128">
        <f>C11-D11</f>
        <v>-0.010000000000218279</v>
      </c>
    </row>
    <row r="12" spans="1:5" ht="31.5" customHeight="1" hidden="1">
      <c r="A12" s="23" t="s">
        <v>50</v>
      </c>
      <c r="B12" s="24" t="s">
        <v>51</v>
      </c>
      <c r="C12" s="74"/>
      <c r="D12" s="74"/>
      <c r="E12" s="85">
        <f aca="true" t="shared" si="0" ref="E12:E75">C12-D12</f>
        <v>0</v>
      </c>
    </row>
    <row r="13" spans="1:5" ht="31.5" customHeight="1" hidden="1">
      <c r="A13" s="23" t="s">
        <v>52</v>
      </c>
      <c r="B13" s="24" t="str">
        <f>'[2]реагенты'!G13</f>
        <v>Препарат овицидный "Пуролат-Бингси", тыс. руб./кг.</v>
      </c>
      <c r="C13" s="74"/>
      <c r="D13" s="74"/>
      <c r="E13" s="85">
        <f t="shared" si="0"/>
        <v>0</v>
      </c>
    </row>
    <row r="14" spans="1:5" ht="31.5" customHeight="1" hidden="1">
      <c r="A14" s="23" t="s">
        <v>53</v>
      </c>
      <c r="B14" s="24" t="s">
        <v>54</v>
      </c>
      <c r="C14" s="74"/>
      <c r="D14" s="74"/>
      <c r="E14" s="85">
        <f t="shared" si="0"/>
        <v>0</v>
      </c>
    </row>
    <row r="15" spans="1:5" ht="15.75" customHeight="1" hidden="1">
      <c r="A15" s="23" t="s">
        <v>55</v>
      </c>
      <c r="B15" s="24" t="str">
        <f>'[2]реагенты'!G14</f>
        <v>Сульфат алюминия, тыс. руб./кг.</v>
      </c>
      <c r="C15" s="74"/>
      <c r="D15" s="74"/>
      <c r="E15" s="85">
        <f t="shared" si="0"/>
        <v>0</v>
      </c>
    </row>
    <row r="16" spans="1:5" ht="15.75" customHeight="1" hidden="1">
      <c r="A16" s="23" t="s">
        <v>56</v>
      </c>
      <c r="B16" s="24" t="s">
        <v>57</v>
      </c>
      <c r="C16" s="74"/>
      <c r="D16" s="74"/>
      <c r="E16" s="85">
        <f t="shared" si="0"/>
        <v>0</v>
      </c>
    </row>
    <row r="17" spans="1:5" ht="31.5" customHeight="1" hidden="1">
      <c r="A17" s="23" t="s">
        <v>58</v>
      </c>
      <c r="B17" s="24" t="str">
        <f>'[2]реагенты'!G15</f>
        <v>Сода кальцинированная, тыс. руб./кг.</v>
      </c>
      <c r="C17" s="74"/>
      <c r="D17" s="74"/>
      <c r="E17" s="85">
        <f t="shared" si="0"/>
        <v>0</v>
      </c>
    </row>
    <row r="18" spans="1:5" ht="15.75" customHeight="1" hidden="1">
      <c r="A18" s="23" t="s">
        <v>59</v>
      </c>
      <c r="B18" s="24" t="s">
        <v>60</v>
      </c>
      <c r="C18" s="74"/>
      <c r="D18" s="74"/>
      <c r="E18" s="85">
        <f t="shared" si="0"/>
        <v>0</v>
      </c>
    </row>
    <row r="19" spans="1:5" ht="15.75" customHeight="1" hidden="1">
      <c r="A19" s="23" t="s">
        <v>61</v>
      </c>
      <c r="B19" s="24" t="str">
        <f>'[2]реагенты'!G16</f>
        <v>Полиакриламид, тыс. руб./кг.</v>
      </c>
      <c r="C19" s="74"/>
      <c r="D19" s="74"/>
      <c r="E19" s="85">
        <f t="shared" si="0"/>
        <v>0</v>
      </c>
    </row>
    <row r="20" spans="1:5" ht="15.75" customHeight="1" hidden="1">
      <c r="A20" s="23" t="s">
        <v>62</v>
      </c>
      <c r="B20" s="24" t="s">
        <v>63</v>
      </c>
      <c r="C20" s="74"/>
      <c r="D20" s="74"/>
      <c r="E20" s="85">
        <f t="shared" si="0"/>
        <v>0</v>
      </c>
    </row>
    <row r="21" spans="1:5" ht="15.75" customHeight="1" hidden="1">
      <c r="A21" s="23" t="s">
        <v>64</v>
      </c>
      <c r="B21" s="24" t="str">
        <f>'[2]реагенты'!G17</f>
        <v>Гипохлорид натрия, тыс. руб./кг.</v>
      </c>
      <c r="C21" s="74"/>
      <c r="D21" s="74"/>
      <c r="E21" s="85">
        <f t="shared" si="0"/>
        <v>0</v>
      </c>
    </row>
    <row r="22" spans="1:5" ht="15.75" customHeight="1" hidden="1">
      <c r="A22" s="23" t="s">
        <v>65</v>
      </c>
      <c r="B22" s="24" t="s">
        <v>66</v>
      </c>
      <c r="C22" s="74"/>
      <c r="D22" s="74"/>
      <c r="E22" s="85">
        <f t="shared" si="0"/>
        <v>0</v>
      </c>
    </row>
    <row r="23" spans="1:5" ht="31.5" customHeight="1" hidden="1">
      <c r="A23" s="23" t="s">
        <v>67</v>
      </c>
      <c r="B23" s="24" t="s">
        <v>68</v>
      </c>
      <c r="C23" s="74"/>
      <c r="D23" s="74"/>
      <c r="E23" s="85">
        <f t="shared" si="0"/>
        <v>0</v>
      </c>
    </row>
    <row r="24" spans="1:5" ht="15.75" customHeight="1" hidden="1">
      <c r="A24" s="23" t="s">
        <v>69</v>
      </c>
      <c r="B24" s="24" t="s">
        <v>70</v>
      </c>
      <c r="C24" s="74"/>
      <c r="D24" s="74"/>
      <c r="E24" s="85">
        <f t="shared" si="0"/>
        <v>0</v>
      </c>
    </row>
    <row r="25" spans="1:5" ht="31.5" customHeight="1" hidden="1">
      <c r="A25" s="23" t="s">
        <v>71</v>
      </c>
      <c r="B25" s="24" t="s">
        <v>72</v>
      </c>
      <c r="C25" s="74"/>
      <c r="D25" s="74"/>
      <c r="E25" s="85">
        <f t="shared" si="0"/>
        <v>0</v>
      </c>
    </row>
    <row r="26" spans="1:5" ht="15.75" customHeight="1" hidden="1">
      <c r="A26" s="23" t="s">
        <v>73</v>
      </c>
      <c r="B26" s="24" t="s">
        <v>74</v>
      </c>
      <c r="C26" s="74"/>
      <c r="D26" s="74"/>
      <c r="E26" s="85">
        <f t="shared" si="0"/>
        <v>0</v>
      </c>
    </row>
    <row r="27" spans="1:5" ht="15.75" customHeight="1" hidden="1">
      <c r="A27" s="23" t="s">
        <v>75</v>
      </c>
      <c r="B27" s="24" t="s">
        <v>76</v>
      </c>
      <c r="C27" s="74"/>
      <c r="D27" s="74"/>
      <c r="E27" s="85">
        <f t="shared" si="0"/>
        <v>0</v>
      </c>
    </row>
    <row r="28" spans="1:5" ht="15.75" customHeight="1" hidden="1">
      <c r="A28" s="23" t="s">
        <v>77</v>
      </c>
      <c r="B28" s="25" t="s">
        <v>78</v>
      </c>
      <c r="C28" s="74"/>
      <c r="D28" s="74"/>
      <c r="E28" s="85">
        <f t="shared" si="0"/>
        <v>0</v>
      </c>
    </row>
    <row r="29" spans="1:5" ht="15.75" customHeight="1" hidden="1">
      <c r="A29" s="23" t="s">
        <v>79</v>
      </c>
      <c r="B29" s="25" t="s">
        <v>80</v>
      </c>
      <c r="C29" s="74"/>
      <c r="D29" s="74"/>
      <c r="E29" s="85">
        <f t="shared" si="0"/>
        <v>0</v>
      </c>
    </row>
    <row r="30" spans="1:5" ht="31.5" customHeight="1" hidden="1">
      <c r="A30" s="23" t="s">
        <v>81</v>
      </c>
      <c r="B30" s="24" t="s">
        <v>82</v>
      </c>
      <c r="C30" s="75"/>
      <c r="D30" s="75"/>
      <c r="E30" s="85">
        <f t="shared" si="0"/>
        <v>0</v>
      </c>
    </row>
    <row r="31" spans="1:5" ht="47.25" customHeight="1" hidden="1">
      <c r="A31" s="23" t="s">
        <v>83</v>
      </c>
      <c r="B31" s="25" t="s">
        <v>84</v>
      </c>
      <c r="C31" s="75"/>
      <c r="D31" s="75"/>
      <c r="E31" s="85">
        <f t="shared" si="0"/>
        <v>0</v>
      </c>
    </row>
    <row r="32" spans="1:5" ht="31.5" customHeight="1" hidden="1">
      <c r="A32" s="23" t="s">
        <v>85</v>
      </c>
      <c r="B32" s="24" t="s">
        <v>82</v>
      </c>
      <c r="C32" s="75"/>
      <c r="D32" s="75"/>
      <c r="E32" s="85">
        <f t="shared" si="0"/>
        <v>0</v>
      </c>
    </row>
    <row r="33" spans="1:5" ht="47.25" customHeight="1" hidden="1">
      <c r="A33" s="23" t="s">
        <v>86</v>
      </c>
      <c r="B33" s="25" t="s">
        <v>87</v>
      </c>
      <c r="C33" s="75"/>
      <c r="D33" s="75"/>
      <c r="E33" s="85">
        <f t="shared" si="0"/>
        <v>0</v>
      </c>
    </row>
    <row r="34" spans="1:5" ht="15.75" customHeight="1" hidden="1">
      <c r="A34" s="23" t="s">
        <v>88</v>
      </c>
      <c r="B34" s="25" t="s">
        <v>89</v>
      </c>
      <c r="C34" s="74"/>
      <c r="D34" s="74"/>
      <c r="E34" s="85">
        <f t="shared" si="0"/>
        <v>0</v>
      </c>
    </row>
    <row r="35" spans="1:5" ht="47.25" customHeight="1" hidden="1">
      <c r="A35" s="23" t="s">
        <v>90</v>
      </c>
      <c r="B35" s="24" t="s">
        <v>91</v>
      </c>
      <c r="C35" s="74"/>
      <c r="D35" s="74"/>
      <c r="E35" s="85">
        <f t="shared" si="0"/>
        <v>0</v>
      </c>
    </row>
    <row r="36" spans="1:5" ht="31.5" customHeight="1" hidden="1">
      <c r="A36" s="23" t="s">
        <v>92</v>
      </c>
      <c r="B36" s="24" t="s">
        <v>93</v>
      </c>
      <c r="C36" s="74"/>
      <c r="D36" s="74"/>
      <c r="E36" s="85">
        <f t="shared" si="0"/>
        <v>0</v>
      </c>
    </row>
    <row r="37" spans="1:5" ht="15.75" customHeight="1" hidden="1">
      <c r="A37" s="26" t="s">
        <v>94</v>
      </c>
      <c r="B37" s="27" t="s">
        <v>95</v>
      </c>
      <c r="C37" s="76"/>
      <c r="D37" s="76"/>
      <c r="E37" s="85">
        <f t="shared" si="0"/>
        <v>0</v>
      </c>
    </row>
    <row r="38" spans="1:5" ht="31.5" customHeight="1" hidden="1">
      <c r="A38" s="26" t="s">
        <v>96</v>
      </c>
      <c r="B38" s="27" t="s">
        <v>97</v>
      </c>
      <c r="C38" s="76"/>
      <c r="D38" s="76"/>
      <c r="E38" s="85">
        <f t="shared" si="0"/>
        <v>0</v>
      </c>
    </row>
    <row r="39" spans="1:5" ht="31.5" customHeight="1" hidden="1">
      <c r="A39" s="26" t="s">
        <v>98</v>
      </c>
      <c r="B39" s="27" t="s">
        <v>99</v>
      </c>
      <c r="C39" s="76"/>
      <c r="D39" s="76"/>
      <c r="E39" s="85">
        <f t="shared" si="0"/>
        <v>0</v>
      </c>
    </row>
    <row r="40" spans="1:5" ht="15.75" customHeight="1" hidden="1">
      <c r="A40" s="28" t="s">
        <v>100</v>
      </c>
      <c r="B40" s="27" t="s">
        <v>101</v>
      </c>
      <c r="C40" s="76"/>
      <c r="D40" s="76"/>
      <c r="E40" s="85">
        <f t="shared" si="0"/>
        <v>0</v>
      </c>
    </row>
    <row r="41" spans="1:5" ht="31.5" customHeight="1" hidden="1">
      <c r="A41" s="28" t="s">
        <v>102</v>
      </c>
      <c r="B41" s="27" t="s">
        <v>103</v>
      </c>
      <c r="C41" s="76"/>
      <c r="D41" s="76"/>
      <c r="E41" s="85">
        <f t="shared" si="0"/>
        <v>0</v>
      </c>
    </row>
    <row r="42" spans="1:5" ht="47.25" customHeight="1" hidden="1">
      <c r="A42" s="23" t="s">
        <v>104</v>
      </c>
      <c r="B42" s="24" t="s">
        <v>105</v>
      </c>
      <c r="C42" s="74"/>
      <c r="D42" s="74"/>
      <c r="E42" s="85">
        <f t="shared" si="0"/>
        <v>0</v>
      </c>
    </row>
    <row r="43" spans="1:5" ht="15.75" customHeight="1" hidden="1">
      <c r="A43" s="23" t="s">
        <v>106</v>
      </c>
      <c r="B43" s="24" t="s">
        <v>107</v>
      </c>
      <c r="C43" s="76"/>
      <c r="D43" s="76"/>
      <c r="E43" s="85">
        <f t="shared" si="0"/>
        <v>0</v>
      </c>
    </row>
    <row r="44" spans="1:5" ht="31.5" customHeight="1" hidden="1">
      <c r="A44" s="23" t="s">
        <v>108</v>
      </c>
      <c r="B44" s="24" t="s">
        <v>109</v>
      </c>
      <c r="C44" s="75"/>
      <c r="D44" s="75"/>
      <c r="E44" s="85">
        <f t="shared" si="0"/>
        <v>0</v>
      </c>
    </row>
    <row r="45" spans="1:5" ht="15.75" customHeight="1" hidden="1">
      <c r="A45" s="23" t="s">
        <v>110</v>
      </c>
      <c r="B45" s="24" t="s">
        <v>111</v>
      </c>
      <c r="C45" s="75"/>
      <c r="D45" s="75"/>
      <c r="E45" s="85">
        <f t="shared" si="0"/>
        <v>0</v>
      </c>
    </row>
    <row r="46" spans="1:5" ht="15.75">
      <c r="A46" s="29">
        <v>2</v>
      </c>
      <c r="B46" s="25" t="s">
        <v>112</v>
      </c>
      <c r="C46" s="129">
        <v>1327.37</v>
      </c>
      <c r="D46" s="129">
        <f>C46</f>
        <v>1327.37</v>
      </c>
      <c r="E46" s="128">
        <f t="shared" si="0"/>
        <v>0</v>
      </c>
    </row>
    <row r="47" spans="1:5" ht="15.75" customHeight="1" hidden="1">
      <c r="A47" s="29" t="s">
        <v>113</v>
      </c>
      <c r="B47" s="25" t="s">
        <v>114</v>
      </c>
      <c r="C47" s="74"/>
      <c r="D47" s="75"/>
      <c r="E47" s="85">
        <f t="shared" si="0"/>
        <v>0</v>
      </c>
    </row>
    <row r="48" spans="1:5" ht="31.5" customHeight="1" hidden="1">
      <c r="A48" s="23" t="s">
        <v>115</v>
      </c>
      <c r="B48" s="24" t="s">
        <v>116</v>
      </c>
      <c r="C48" s="74"/>
      <c r="D48" s="74"/>
      <c r="E48" s="85">
        <f t="shared" si="0"/>
        <v>0</v>
      </c>
    </row>
    <row r="49" spans="1:5" ht="15.75" customHeight="1" hidden="1">
      <c r="A49" s="30" t="s">
        <v>117</v>
      </c>
      <c r="B49" s="27" t="s">
        <v>95</v>
      </c>
      <c r="C49" s="76"/>
      <c r="D49" s="76"/>
      <c r="E49" s="85">
        <f t="shared" si="0"/>
        <v>0</v>
      </c>
    </row>
    <row r="50" spans="1:5" ht="15.75" customHeight="1" hidden="1">
      <c r="A50" s="30" t="s">
        <v>118</v>
      </c>
      <c r="B50" s="27" t="s">
        <v>101</v>
      </c>
      <c r="C50" s="76"/>
      <c r="D50" s="76"/>
      <c r="E50" s="85">
        <f t="shared" si="0"/>
        <v>0</v>
      </c>
    </row>
    <row r="51" spans="1:5" ht="31.5" customHeight="1" hidden="1">
      <c r="A51" s="30" t="s">
        <v>119</v>
      </c>
      <c r="B51" s="27" t="s">
        <v>103</v>
      </c>
      <c r="C51" s="76"/>
      <c r="D51" s="76"/>
      <c r="E51" s="85">
        <f t="shared" si="0"/>
        <v>0</v>
      </c>
    </row>
    <row r="52" spans="1:5" ht="31.5" customHeight="1" hidden="1">
      <c r="A52" s="29" t="s">
        <v>120</v>
      </c>
      <c r="B52" s="24" t="s">
        <v>121</v>
      </c>
      <c r="C52" s="74"/>
      <c r="D52" s="74"/>
      <c r="E52" s="85">
        <f t="shared" si="0"/>
        <v>0</v>
      </c>
    </row>
    <row r="53" spans="1:5" ht="15.75" customHeight="1" hidden="1">
      <c r="A53" s="29" t="s">
        <v>122</v>
      </c>
      <c r="B53" s="25" t="s">
        <v>123</v>
      </c>
      <c r="C53" s="74"/>
      <c r="D53" s="74"/>
      <c r="E53" s="85">
        <f t="shared" si="0"/>
        <v>0</v>
      </c>
    </row>
    <row r="54" spans="1:5" ht="15.75" customHeight="1" hidden="1">
      <c r="A54" s="29" t="s">
        <v>124</v>
      </c>
      <c r="B54" s="25" t="s">
        <v>111</v>
      </c>
      <c r="C54" s="74"/>
      <c r="D54" s="74"/>
      <c r="E54" s="85">
        <f t="shared" si="0"/>
        <v>0</v>
      </c>
    </row>
    <row r="55" spans="1:5" ht="15.75">
      <c r="A55" s="29">
        <v>3</v>
      </c>
      <c r="B55" s="25" t="s">
        <v>125</v>
      </c>
      <c r="C55" s="129">
        <v>574.17</v>
      </c>
      <c r="D55" s="129">
        <f>C55</f>
        <v>574.17</v>
      </c>
      <c r="E55" s="128">
        <f t="shared" si="0"/>
        <v>0</v>
      </c>
    </row>
    <row r="56" spans="1:5" ht="15.75" customHeight="1" hidden="1">
      <c r="A56" s="29" t="s">
        <v>126</v>
      </c>
      <c r="B56" s="25" t="s">
        <v>127</v>
      </c>
      <c r="C56" s="74"/>
      <c r="D56" s="74"/>
      <c r="E56" s="85">
        <f t="shared" si="0"/>
        <v>0</v>
      </c>
    </row>
    <row r="57" spans="1:5" ht="31.5" customHeight="1" hidden="1">
      <c r="A57" s="29" t="s">
        <v>128</v>
      </c>
      <c r="B57" s="25" t="s">
        <v>129</v>
      </c>
      <c r="C57" s="74"/>
      <c r="D57" s="74"/>
      <c r="E57" s="85">
        <f t="shared" si="0"/>
        <v>0</v>
      </c>
    </row>
    <row r="58" spans="1:5" ht="15.75" customHeight="1" hidden="1">
      <c r="A58" s="30" t="s">
        <v>130</v>
      </c>
      <c r="B58" s="27" t="s">
        <v>95</v>
      </c>
      <c r="C58" s="76"/>
      <c r="D58" s="76"/>
      <c r="E58" s="85">
        <f t="shared" si="0"/>
        <v>0</v>
      </c>
    </row>
    <row r="59" spans="1:5" ht="15.75" customHeight="1" hidden="1">
      <c r="A59" s="30" t="s">
        <v>131</v>
      </c>
      <c r="B59" s="27" t="s">
        <v>101</v>
      </c>
      <c r="C59" s="76"/>
      <c r="D59" s="76"/>
      <c r="E59" s="85">
        <f t="shared" si="0"/>
        <v>0</v>
      </c>
    </row>
    <row r="60" spans="1:5" ht="31.5" customHeight="1" hidden="1">
      <c r="A60" s="30" t="s">
        <v>132</v>
      </c>
      <c r="B60" s="27" t="s">
        <v>103</v>
      </c>
      <c r="C60" s="76"/>
      <c r="D60" s="76"/>
      <c r="E60" s="85">
        <f t="shared" si="0"/>
        <v>0</v>
      </c>
    </row>
    <row r="61" spans="1:5" ht="31.5" customHeight="1" hidden="1">
      <c r="A61" s="29" t="s">
        <v>133</v>
      </c>
      <c r="B61" s="24" t="s">
        <v>134</v>
      </c>
      <c r="C61" s="74"/>
      <c r="D61" s="74"/>
      <c r="E61" s="85">
        <f t="shared" si="0"/>
        <v>0</v>
      </c>
    </row>
    <row r="62" spans="1:5" ht="15.75" customHeight="1" hidden="1">
      <c r="A62" s="29" t="s">
        <v>135</v>
      </c>
      <c r="B62" s="25" t="s">
        <v>111</v>
      </c>
      <c r="C62" s="74"/>
      <c r="D62" s="74"/>
      <c r="E62" s="85">
        <f t="shared" si="0"/>
        <v>0</v>
      </c>
    </row>
    <row r="63" spans="1:5" ht="15.75" customHeight="1" hidden="1">
      <c r="A63" s="29" t="s">
        <v>136</v>
      </c>
      <c r="B63" s="25" t="s">
        <v>137</v>
      </c>
      <c r="C63" s="74"/>
      <c r="D63" s="74"/>
      <c r="E63" s="85">
        <f t="shared" si="0"/>
        <v>0</v>
      </c>
    </row>
    <row r="64" spans="1:5" ht="47.25" customHeight="1" hidden="1">
      <c r="A64" s="29" t="s">
        <v>138</v>
      </c>
      <c r="B64" s="25" t="s">
        <v>139</v>
      </c>
      <c r="C64" s="74"/>
      <c r="D64" s="74"/>
      <c r="E64" s="85">
        <f t="shared" si="0"/>
        <v>0</v>
      </c>
    </row>
    <row r="65" spans="1:5" ht="31.5" customHeight="1" hidden="1">
      <c r="A65" s="30" t="s">
        <v>140</v>
      </c>
      <c r="B65" s="27" t="s">
        <v>141</v>
      </c>
      <c r="C65" s="76"/>
      <c r="D65" s="76"/>
      <c r="E65" s="85">
        <f t="shared" si="0"/>
        <v>0</v>
      </c>
    </row>
    <row r="66" spans="1:5" ht="31.5" customHeight="1" hidden="1">
      <c r="A66" s="30" t="s">
        <v>142</v>
      </c>
      <c r="B66" s="27" t="s">
        <v>103</v>
      </c>
      <c r="C66" s="76"/>
      <c r="D66" s="76"/>
      <c r="E66" s="85">
        <f t="shared" si="0"/>
        <v>0</v>
      </c>
    </row>
    <row r="67" spans="1:5" ht="47.25" customHeight="1" hidden="1">
      <c r="A67" s="29" t="s">
        <v>143</v>
      </c>
      <c r="B67" s="24" t="s">
        <v>144</v>
      </c>
      <c r="C67" s="74"/>
      <c r="D67" s="74"/>
      <c r="E67" s="85">
        <f t="shared" si="0"/>
        <v>0</v>
      </c>
    </row>
    <row r="68" spans="1:5" ht="31.5" customHeight="1" hidden="1">
      <c r="A68" s="29" t="s">
        <v>145</v>
      </c>
      <c r="B68" s="25" t="s">
        <v>146</v>
      </c>
      <c r="C68" s="74"/>
      <c r="D68" s="74"/>
      <c r="E68" s="85">
        <f t="shared" si="0"/>
        <v>0</v>
      </c>
    </row>
    <row r="69" spans="1:5" ht="31.5" customHeight="1" hidden="1">
      <c r="A69" s="30" t="s">
        <v>147</v>
      </c>
      <c r="B69" s="27" t="s">
        <v>141</v>
      </c>
      <c r="C69" s="76"/>
      <c r="D69" s="76"/>
      <c r="E69" s="85">
        <f t="shared" si="0"/>
        <v>0</v>
      </c>
    </row>
    <row r="70" spans="1:5" ht="31.5" customHeight="1" hidden="1">
      <c r="A70" s="30" t="s">
        <v>148</v>
      </c>
      <c r="B70" s="27" t="s">
        <v>103</v>
      </c>
      <c r="C70" s="76"/>
      <c r="D70" s="76"/>
      <c r="E70" s="85">
        <f t="shared" si="0"/>
        <v>0</v>
      </c>
    </row>
    <row r="71" spans="1:5" ht="31.5" customHeight="1" hidden="1">
      <c r="A71" s="29" t="s">
        <v>149</v>
      </c>
      <c r="B71" s="24" t="s">
        <v>150</v>
      </c>
      <c r="C71" s="74"/>
      <c r="D71" s="74"/>
      <c r="E71" s="85">
        <f t="shared" si="0"/>
        <v>0</v>
      </c>
    </row>
    <row r="72" spans="1:5" ht="15.75" customHeight="1" hidden="1">
      <c r="A72" s="29" t="s">
        <v>151</v>
      </c>
      <c r="B72" s="25" t="s">
        <v>111</v>
      </c>
      <c r="C72" s="74"/>
      <c r="D72" s="74"/>
      <c r="E72" s="85">
        <f t="shared" si="0"/>
        <v>0</v>
      </c>
    </row>
    <row r="73" spans="1:5" ht="31.5">
      <c r="A73" s="29">
        <v>4</v>
      </c>
      <c r="B73" s="24" t="s">
        <v>152</v>
      </c>
      <c r="C73" s="129">
        <v>0</v>
      </c>
      <c r="D73" s="129">
        <v>0</v>
      </c>
      <c r="E73" s="131">
        <f t="shared" si="0"/>
        <v>0</v>
      </c>
    </row>
    <row r="74" spans="1:5" ht="31.5">
      <c r="A74" s="29">
        <v>5</v>
      </c>
      <c r="B74" s="24" t="s">
        <v>153</v>
      </c>
      <c r="C74" s="129">
        <v>313.41</v>
      </c>
      <c r="D74" s="130">
        <v>313.41</v>
      </c>
      <c r="E74" s="131">
        <f t="shared" si="0"/>
        <v>0</v>
      </c>
    </row>
    <row r="75" spans="1:5" ht="47.25">
      <c r="A75" s="29">
        <v>6</v>
      </c>
      <c r="B75" s="24" t="s">
        <v>154</v>
      </c>
      <c r="C75" s="129">
        <v>0</v>
      </c>
      <c r="D75" s="129">
        <v>0</v>
      </c>
      <c r="E75" s="131">
        <f t="shared" si="0"/>
        <v>0</v>
      </c>
    </row>
    <row r="76" spans="1:5" ht="31.5">
      <c r="A76" s="29">
        <v>7</v>
      </c>
      <c r="B76" s="24" t="s">
        <v>155</v>
      </c>
      <c r="C76" s="129">
        <v>5.29</v>
      </c>
      <c r="D76" s="129">
        <v>5.29</v>
      </c>
      <c r="E76" s="131">
        <f>C76-D76</f>
        <v>0</v>
      </c>
    </row>
    <row r="77" spans="1:5" ht="15.75">
      <c r="A77" s="64">
        <v>8</v>
      </c>
      <c r="B77" s="63" t="s">
        <v>204</v>
      </c>
      <c r="C77" s="129">
        <v>0</v>
      </c>
      <c r="D77" s="129">
        <v>0</v>
      </c>
      <c r="E77" s="128">
        <f>C77-D77</f>
        <v>0</v>
      </c>
    </row>
    <row r="78" spans="1:5" ht="31.5">
      <c r="A78" s="64">
        <v>9</v>
      </c>
      <c r="B78" s="63" t="s">
        <v>205</v>
      </c>
      <c r="C78" s="129">
        <v>0</v>
      </c>
      <c r="D78" s="129">
        <v>0</v>
      </c>
      <c r="E78" s="131">
        <f>C78-D78</f>
        <v>0</v>
      </c>
    </row>
    <row r="79" spans="1:5" ht="15.75">
      <c r="A79" s="65">
        <v>10</v>
      </c>
      <c r="B79" s="63" t="s">
        <v>156</v>
      </c>
      <c r="C79" s="129">
        <f>C11+C46+C55+C73+C74+C75+C76+C77+C78</f>
        <v>5072.589999999999</v>
      </c>
      <c r="D79" s="129">
        <f>D11+D46+D55+D73+D74+D75+D76+D77+D78</f>
        <v>5072.599999999999</v>
      </c>
      <c r="E79" s="128">
        <f>C79-D79</f>
        <v>-0.010000000000218279</v>
      </c>
    </row>
    <row r="80" spans="3:5" ht="15.75">
      <c r="C80" s="72"/>
      <c r="D80" s="73"/>
      <c r="E80" s="71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workbookViewId="0" topLeftCell="A2">
      <selection activeCell="A6" sqref="A6:E6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66.75" customHeight="1">
      <c r="A2" s="44"/>
      <c r="B2" s="43"/>
      <c r="C2" s="90" t="s">
        <v>215</v>
      </c>
      <c r="D2" s="90"/>
      <c r="E2" s="90"/>
    </row>
    <row r="3" spans="1:4" ht="18.75">
      <c r="A3" s="17"/>
      <c r="B3" s="17"/>
      <c r="C3" s="18"/>
      <c r="D3" s="18"/>
    </row>
    <row r="4" spans="1:5" ht="24.75" customHeight="1">
      <c r="A4" s="98" t="s">
        <v>196</v>
      </c>
      <c r="B4" s="98"/>
      <c r="C4" s="98"/>
      <c r="D4" s="98"/>
      <c r="E4" s="98"/>
    </row>
    <row r="5" spans="1:5" ht="24.75" customHeight="1">
      <c r="A5" s="98" t="s">
        <v>216</v>
      </c>
      <c r="B5" s="98"/>
      <c r="C5" s="98"/>
      <c r="D5" s="98"/>
      <c r="E5" s="98"/>
    </row>
    <row r="6" spans="1:7" ht="39.75" customHeight="1">
      <c r="A6" s="111" t="s">
        <v>210</v>
      </c>
      <c r="B6" s="111"/>
      <c r="C6" s="111"/>
      <c r="D6" s="111"/>
      <c r="E6" s="111"/>
      <c r="G6" s="3" t="s">
        <v>1</v>
      </c>
    </row>
    <row r="7" ht="16.5" customHeight="1">
      <c r="E7" s="19" t="s">
        <v>44</v>
      </c>
    </row>
    <row r="8" spans="1:5" ht="17.25" customHeight="1">
      <c r="A8" s="97" t="s">
        <v>2</v>
      </c>
      <c r="B8" s="97" t="s">
        <v>45</v>
      </c>
      <c r="C8" s="97" t="s">
        <v>5</v>
      </c>
      <c r="D8" s="97"/>
      <c r="E8" s="97"/>
    </row>
    <row r="9" spans="1:5" ht="67.5" customHeight="1">
      <c r="A9" s="97"/>
      <c r="B9" s="97"/>
      <c r="C9" s="20" t="s">
        <v>46</v>
      </c>
      <c r="D9" s="20" t="s">
        <v>47</v>
      </c>
      <c r="E9" s="21" t="s">
        <v>48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49</v>
      </c>
      <c r="C11" s="85">
        <v>675623.95</v>
      </c>
      <c r="D11" s="85">
        <v>670726.54</v>
      </c>
      <c r="E11" s="85">
        <f>C11-D11</f>
        <v>4897.409999999916</v>
      </c>
    </row>
    <row r="12" spans="1:5" ht="31.5" customHeight="1" hidden="1">
      <c r="A12" s="23" t="s">
        <v>50</v>
      </c>
      <c r="B12" s="24" t="s">
        <v>51</v>
      </c>
      <c r="C12" s="74"/>
      <c r="D12" s="74"/>
      <c r="E12" s="85">
        <f aca="true" t="shared" si="0" ref="E12:E75">C12-D12</f>
        <v>0</v>
      </c>
    </row>
    <row r="13" spans="1:5" ht="31.5" customHeight="1" hidden="1">
      <c r="A13" s="23" t="s">
        <v>52</v>
      </c>
      <c r="B13" s="24" t="str">
        <f>'[2]реагенты'!G13</f>
        <v>Препарат овицидный "Пуролат-Бингси", тыс. руб./кг.</v>
      </c>
      <c r="C13" s="74"/>
      <c r="D13" s="74"/>
      <c r="E13" s="85">
        <f t="shared" si="0"/>
        <v>0</v>
      </c>
    </row>
    <row r="14" spans="1:5" ht="31.5" customHeight="1" hidden="1">
      <c r="A14" s="23" t="s">
        <v>53</v>
      </c>
      <c r="B14" s="24" t="s">
        <v>54</v>
      </c>
      <c r="C14" s="74"/>
      <c r="D14" s="74"/>
      <c r="E14" s="85">
        <f t="shared" si="0"/>
        <v>0</v>
      </c>
    </row>
    <row r="15" spans="1:5" ht="15.75" customHeight="1" hidden="1">
      <c r="A15" s="23" t="s">
        <v>55</v>
      </c>
      <c r="B15" s="24" t="str">
        <f>'[2]реагенты'!G14</f>
        <v>Сульфат алюминия, тыс. руб./кг.</v>
      </c>
      <c r="C15" s="74"/>
      <c r="D15" s="74"/>
      <c r="E15" s="85">
        <f t="shared" si="0"/>
        <v>0</v>
      </c>
    </row>
    <row r="16" spans="1:5" ht="15.75" customHeight="1" hidden="1">
      <c r="A16" s="23" t="s">
        <v>56</v>
      </c>
      <c r="B16" s="24" t="s">
        <v>57</v>
      </c>
      <c r="C16" s="74"/>
      <c r="D16" s="74"/>
      <c r="E16" s="85">
        <f t="shared" si="0"/>
        <v>0</v>
      </c>
    </row>
    <row r="17" spans="1:5" ht="31.5" customHeight="1" hidden="1">
      <c r="A17" s="23" t="s">
        <v>58</v>
      </c>
      <c r="B17" s="24" t="str">
        <f>'[2]реагенты'!G15</f>
        <v>Сода кальцинированная, тыс. руб./кг.</v>
      </c>
      <c r="C17" s="74"/>
      <c r="D17" s="74"/>
      <c r="E17" s="85">
        <f t="shared" si="0"/>
        <v>0</v>
      </c>
    </row>
    <row r="18" spans="1:5" ht="15.75" customHeight="1" hidden="1">
      <c r="A18" s="23" t="s">
        <v>59</v>
      </c>
      <c r="B18" s="24" t="s">
        <v>60</v>
      </c>
      <c r="C18" s="74"/>
      <c r="D18" s="74"/>
      <c r="E18" s="85">
        <f t="shared" si="0"/>
        <v>0</v>
      </c>
    </row>
    <row r="19" spans="1:5" ht="15.75" customHeight="1" hidden="1">
      <c r="A19" s="23" t="s">
        <v>61</v>
      </c>
      <c r="B19" s="24" t="str">
        <f>'[2]реагенты'!G16</f>
        <v>Полиакриламид, тыс. руб./кг.</v>
      </c>
      <c r="C19" s="74"/>
      <c r="D19" s="74"/>
      <c r="E19" s="85">
        <f t="shared" si="0"/>
        <v>0</v>
      </c>
    </row>
    <row r="20" spans="1:5" ht="15.75" customHeight="1" hidden="1">
      <c r="A20" s="23" t="s">
        <v>62</v>
      </c>
      <c r="B20" s="24" t="s">
        <v>63</v>
      </c>
      <c r="C20" s="74"/>
      <c r="D20" s="74"/>
      <c r="E20" s="85">
        <f t="shared" si="0"/>
        <v>0</v>
      </c>
    </row>
    <row r="21" spans="1:5" ht="15.75" customHeight="1" hidden="1">
      <c r="A21" s="23" t="s">
        <v>64</v>
      </c>
      <c r="B21" s="24" t="str">
        <f>'[2]реагенты'!G17</f>
        <v>Гипохлорид натрия, тыс. руб./кг.</v>
      </c>
      <c r="C21" s="74"/>
      <c r="D21" s="74"/>
      <c r="E21" s="85">
        <f t="shared" si="0"/>
        <v>0</v>
      </c>
    </row>
    <row r="22" spans="1:5" ht="15.75" customHeight="1" hidden="1">
      <c r="A22" s="23" t="s">
        <v>65</v>
      </c>
      <c r="B22" s="24" t="s">
        <v>66</v>
      </c>
      <c r="C22" s="74"/>
      <c r="D22" s="74"/>
      <c r="E22" s="85">
        <f t="shared" si="0"/>
        <v>0</v>
      </c>
    </row>
    <row r="23" spans="1:5" ht="31.5" customHeight="1" hidden="1">
      <c r="A23" s="23" t="s">
        <v>67</v>
      </c>
      <c r="B23" s="24" t="s">
        <v>68</v>
      </c>
      <c r="C23" s="74"/>
      <c r="D23" s="74"/>
      <c r="E23" s="85">
        <f t="shared" si="0"/>
        <v>0</v>
      </c>
    </row>
    <row r="24" spans="1:5" ht="15.75" customHeight="1" hidden="1">
      <c r="A24" s="23" t="s">
        <v>69</v>
      </c>
      <c r="B24" s="24" t="s">
        <v>70</v>
      </c>
      <c r="C24" s="74"/>
      <c r="D24" s="74"/>
      <c r="E24" s="85">
        <f t="shared" si="0"/>
        <v>0</v>
      </c>
    </row>
    <row r="25" spans="1:5" ht="31.5" customHeight="1" hidden="1">
      <c r="A25" s="23" t="s">
        <v>71</v>
      </c>
      <c r="B25" s="24" t="s">
        <v>72</v>
      </c>
      <c r="C25" s="74"/>
      <c r="D25" s="74"/>
      <c r="E25" s="85">
        <f t="shared" si="0"/>
        <v>0</v>
      </c>
    </row>
    <row r="26" spans="1:5" ht="15.75" customHeight="1" hidden="1">
      <c r="A26" s="23" t="s">
        <v>73</v>
      </c>
      <c r="B26" s="24" t="s">
        <v>74</v>
      </c>
      <c r="C26" s="74"/>
      <c r="D26" s="74"/>
      <c r="E26" s="85">
        <f t="shared" si="0"/>
        <v>0</v>
      </c>
    </row>
    <row r="27" spans="1:5" ht="15.75" customHeight="1" hidden="1">
      <c r="A27" s="23" t="s">
        <v>75</v>
      </c>
      <c r="B27" s="24" t="s">
        <v>76</v>
      </c>
      <c r="C27" s="74"/>
      <c r="D27" s="74"/>
      <c r="E27" s="85">
        <f t="shared" si="0"/>
        <v>0</v>
      </c>
    </row>
    <row r="28" spans="1:5" ht="15.75" customHeight="1" hidden="1">
      <c r="A28" s="23" t="s">
        <v>77</v>
      </c>
      <c r="B28" s="25" t="s">
        <v>78</v>
      </c>
      <c r="C28" s="74"/>
      <c r="D28" s="74"/>
      <c r="E28" s="85">
        <f t="shared" si="0"/>
        <v>0</v>
      </c>
    </row>
    <row r="29" spans="1:5" ht="15.75" customHeight="1" hidden="1">
      <c r="A29" s="23" t="s">
        <v>79</v>
      </c>
      <c r="B29" s="25" t="s">
        <v>80</v>
      </c>
      <c r="C29" s="74"/>
      <c r="D29" s="74"/>
      <c r="E29" s="85">
        <f t="shared" si="0"/>
        <v>0</v>
      </c>
    </row>
    <row r="30" spans="1:5" ht="31.5" customHeight="1" hidden="1">
      <c r="A30" s="23" t="s">
        <v>81</v>
      </c>
      <c r="B30" s="24" t="s">
        <v>82</v>
      </c>
      <c r="C30" s="75"/>
      <c r="D30" s="75"/>
      <c r="E30" s="85">
        <f t="shared" si="0"/>
        <v>0</v>
      </c>
    </row>
    <row r="31" spans="1:5" ht="47.25" customHeight="1" hidden="1">
      <c r="A31" s="23" t="s">
        <v>83</v>
      </c>
      <c r="B31" s="25" t="s">
        <v>84</v>
      </c>
      <c r="C31" s="75"/>
      <c r="D31" s="75"/>
      <c r="E31" s="85">
        <f t="shared" si="0"/>
        <v>0</v>
      </c>
    </row>
    <row r="32" spans="1:5" ht="31.5" customHeight="1" hidden="1">
      <c r="A32" s="23" t="s">
        <v>85</v>
      </c>
      <c r="B32" s="24" t="s">
        <v>82</v>
      </c>
      <c r="C32" s="75"/>
      <c r="D32" s="75"/>
      <c r="E32" s="85">
        <f t="shared" si="0"/>
        <v>0</v>
      </c>
    </row>
    <row r="33" spans="1:5" ht="47.25" customHeight="1" hidden="1">
      <c r="A33" s="23" t="s">
        <v>86</v>
      </c>
      <c r="B33" s="25" t="s">
        <v>87</v>
      </c>
      <c r="C33" s="75"/>
      <c r="D33" s="75"/>
      <c r="E33" s="85">
        <f t="shared" si="0"/>
        <v>0</v>
      </c>
    </row>
    <row r="34" spans="1:5" ht="15.75" customHeight="1" hidden="1">
      <c r="A34" s="23" t="s">
        <v>88</v>
      </c>
      <c r="B34" s="25" t="s">
        <v>89</v>
      </c>
      <c r="C34" s="74"/>
      <c r="D34" s="74"/>
      <c r="E34" s="85">
        <f t="shared" si="0"/>
        <v>0</v>
      </c>
    </row>
    <row r="35" spans="1:5" ht="47.25" customHeight="1" hidden="1">
      <c r="A35" s="23" t="s">
        <v>90</v>
      </c>
      <c r="B35" s="24" t="s">
        <v>91</v>
      </c>
      <c r="C35" s="74"/>
      <c r="D35" s="74"/>
      <c r="E35" s="85">
        <f t="shared" si="0"/>
        <v>0</v>
      </c>
    </row>
    <row r="36" spans="1:5" ht="31.5" customHeight="1" hidden="1">
      <c r="A36" s="23" t="s">
        <v>92</v>
      </c>
      <c r="B36" s="24" t="s">
        <v>93</v>
      </c>
      <c r="C36" s="74"/>
      <c r="D36" s="74"/>
      <c r="E36" s="85">
        <f t="shared" si="0"/>
        <v>0</v>
      </c>
    </row>
    <row r="37" spans="1:5" ht="15.75" customHeight="1" hidden="1">
      <c r="A37" s="26" t="s">
        <v>94</v>
      </c>
      <c r="B37" s="27" t="s">
        <v>95</v>
      </c>
      <c r="C37" s="76"/>
      <c r="D37" s="76"/>
      <c r="E37" s="85">
        <f t="shared" si="0"/>
        <v>0</v>
      </c>
    </row>
    <row r="38" spans="1:5" ht="31.5" customHeight="1" hidden="1">
      <c r="A38" s="26" t="s">
        <v>96</v>
      </c>
      <c r="B38" s="27" t="s">
        <v>97</v>
      </c>
      <c r="C38" s="76"/>
      <c r="D38" s="76"/>
      <c r="E38" s="85">
        <f t="shared" si="0"/>
        <v>0</v>
      </c>
    </row>
    <row r="39" spans="1:5" ht="31.5" customHeight="1" hidden="1">
      <c r="A39" s="26" t="s">
        <v>98</v>
      </c>
      <c r="B39" s="27" t="s">
        <v>99</v>
      </c>
      <c r="C39" s="76"/>
      <c r="D39" s="76"/>
      <c r="E39" s="85">
        <f t="shared" si="0"/>
        <v>0</v>
      </c>
    </row>
    <row r="40" spans="1:5" ht="15.75" customHeight="1" hidden="1">
      <c r="A40" s="28" t="s">
        <v>100</v>
      </c>
      <c r="B40" s="27" t="s">
        <v>101</v>
      </c>
      <c r="C40" s="76"/>
      <c r="D40" s="76"/>
      <c r="E40" s="85">
        <f t="shared" si="0"/>
        <v>0</v>
      </c>
    </row>
    <row r="41" spans="1:5" ht="31.5" customHeight="1" hidden="1">
      <c r="A41" s="28" t="s">
        <v>102</v>
      </c>
      <c r="B41" s="27" t="s">
        <v>103</v>
      </c>
      <c r="C41" s="76"/>
      <c r="D41" s="76"/>
      <c r="E41" s="85">
        <f t="shared" si="0"/>
        <v>0</v>
      </c>
    </row>
    <row r="42" spans="1:5" ht="47.25" customHeight="1" hidden="1">
      <c r="A42" s="23" t="s">
        <v>104</v>
      </c>
      <c r="B42" s="24" t="s">
        <v>105</v>
      </c>
      <c r="C42" s="74"/>
      <c r="D42" s="74"/>
      <c r="E42" s="85">
        <f t="shared" si="0"/>
        <v>0</v>
      </c>
    </row>
    <row r="43" spans="1:5" ht="15.75" customHeight="1" hidden="1">
      <c r="A43" s="23" t="s">
        <v>106</v>
      </c>
      <c r="B43" s="24" t="s">
        <v>107</v>
      </c>
      <c r="C43" s="76"/>
      <c r="D43" s="76"/>
      <c r="E43" s="85">
        <f t="shared" si="0"/>
        <v>0</v>
      </c>
    </row>
    <row r="44" spans="1:5" ht="31.5" customHeight="1" hidden="1">
      <c r="A44" s="23" t="s">
        <v>108</v>
      </c>
      <c r="B44" s="24" t="s">
        <v>109</v>
      </c>
      <c r="C44" s="75"/>
      <c r="D44" s="75"/>
      <c r="E44" s="85">
        <f t="shared" si="0"/>
        <v>0</v>
      </c>
    </row>
    <row r="45" spans="1:5" ht="15.75" customHeight="1" hidden="1">
      <c r="A45" s="23" t="s">
        <v>110</v>
      </c>
      <c r="B45" s="24" t="s">
        <v>111</v>
      </c>
      <c r="C45" s="75"/>
      <c r="D45" s="75"/>
      <c r="E45" s="85">
        <f t="shared" si="0"/>
        <v>0</v>
      </c>
    </row>
    <row r="46" spans="1:5" ht="15.75">
      <c r="A46" s="29">
        <v>2</v>
      </c>
      <c r="B46" s="25" t="s">
        <v>112</v>
      </c>
      <c r="C46" s="74">
        <v>309921.92</v>
      </c>
      <c r="D46" s="74">
        <v>118155.24</v>
      </c>
      <c r="E46" s="85">
        <f t="shared" si="0"/>
        <v>191766.68</v>
      </c>
    </row>
    <row r="47" spans="1:5" ht="15.75" customHeight="1" hidden="1">
      <c r="A47" s="29" t="s">
        <v>113</v>
      </c>
      <c r="B47" s="25" t="s">
        <v>114</v>
      </c>
      <c r="C47" s="74"/>
      <c r="D47" s="75"/>
      <c r="E47" s="85">
        <f t="shared" si="0"/>
        <v>0</v>
      </c>
    </row>
    <row r="48" spans="1:5" ht="31.5" customHeight="1" hidden="1">
      <c r="A48" s="23" t="s">
        <v>115</v>
      </c>
      <c r="B48" s="24" t="s">
        <v>116</v>
      </c>
      <c r="C48" s="74"/>
      <c r="D48" s="74"/>
      <c r="E48" s="85">
        <f t="shared" si="0"/>
        <v>0</v>
      </c>
    </row>
    <row r="49" spans="1:5" ht="15.75" customHeight="1" hidden="1">
      <c r="A49" s="30" t="s">
        <v>117</v>
      </c>
      <c r="B49" s="27" t="s">
        <v>95</v>
      </c>
      <c r="C49" s="76"/>
      <c r="D49" s="76"/>
      <c r="E49" s="85">
        <f t="shared" si="0"/>
        <v>0</v>
      </c>
    </row>
    <row r="50" spans="1:5" ht="15.75" customHeight="1" hidden="1">
      <c r="A50" s="30" t="s">
        <v>118</v>
      </c>
      <c r="B50" s="27" t="s">
        <v>101</v>
      </c>
      <c r="C50" s="76"/>
      <c r="D50" s="76"/>
      <c r="E50" s="85">
        <f t="shared" si="0"/>
        <v>0</v>
      </c>
    </row>
    <row r="51" spans="1:5" ht="31.5" customHeight="1" hidden="1">
      <c r="A51" s="30" t="s">
        <v>119</v>
      </c>
      <c r="B51" s="27" t="s">
        <v>103</v>
      </c>
      <c r="C51" s="76"/>
      <c r="D51" s="76"/>
      <c r="E51" s="85">
        <f t="shared" si="0"/>
        <v>0</v>
      </c>
    </row>
    <row r="52" spans="1:5" ht="31.5" customHeight="1" hidden="1">
      <c r="A52" s="29" t="s">
        <v>120</v>
      </c>
      <c r="B52" s="24" t="s">
        <v>121</v>
      </c>
      <c r="C52" s="74"/>
      <c r="D52" s="74"/>
      <c r="E52" s="85">
        <f t="shared" si="0"/>
        <v>0</v>
      </c>
    </row>
    <row r="53" spans="1:5" ht="15.75" customHeight="1" hidden="1">
      <c r="A53" s="29" t="s">
        <v>122</v>
      </c>
      <c r="B53" s="25" t="s">
        <v>123</v>
      </c>
      <c r="C53" s="74"/>
      <c r="D53" s="74"/>
      <c r="E53" s="85">
        <f t="shared" si="0"/>
        <v>0</v>
      </c>
    </row>
    <row r="54" spans="1:5" ht="15.75" customHeight="1" hidden="1">
      <c r="A54" s="29" t="s">
        <v>124</v>
      </c>
      <c r="B54" s="25" t="s">
        <v>111</v>
      </c>
      <c r="C54" s="74"/>
      <c r="D54" s="74"/>
      <c r="E54" s="85">
        <f t="shared" si="0"/>
        <v>0</v>
      </c>
    </row>
    <row r="55" spans="1:5" ht="15.75">
      <c r="A55" s="29">
        <v>3</v>
      </c>
      <c r="B55" s="25" t="s">
        <v>125</v>
      </c>
      <c r="C55" s="74">
        <v>94274.07</v>
      </c>
      <c r="D55" s="74">
        <v>57189.51</v>
      </c>
      <c r="E55" s="85">
        <f t="shared" si="0"/>
        <v>37084.560000000005</v>
      </c>
    </row>
    <row r="56" spans="1:5" ht="15.75" customHeight="1" hidden="1">
      <c r="A56" s="29" t="s">
        <v>126</v>
      </c>
      <c r="B56" s="25" t="s">
        <v>127</v>
      </c>
      <c r="C56" s="74"/>
      <c r="D56" s="74"/>
      <c r="E56" s="85">
        <f t="shared" si="0"/>
        <v>0</v>
      </c>
    </row>
    <row r="57" spans="1:5" ht="31.5" customHeight="1" hidden="1">
      <c r="A57" s="29" t="s">
        <v>128</v>
      </c>
      <c r="B57" s="25" t="s">
        <v>129</v>
      </c>
      <c r="C57" s="74"/>
      <c r="D57" s="74"/>
      <c r="E57" s="85">
        <f t="shared" si="0"/>
        <v>0</v>
      </c>
    </row>
    <row r="58" spans="1:5" ht="15.75" customHeight="1" hidden="1">
      <c r="A58" s="30" t="s">
        <v>130</v>
      </c>
      <c r="B58" s="27" t="s">
        <v>95</v>
      </c>
      <c r="C58" s="76"/>
      <c r="D58" s="76"/>
      <c r="E58" s="85">
        <f t="shared" si="0"/>
        <v>0</v>
      </c>
    </row>
    <row r="59" spans="1:5" ht="15.75" customHeight="1" hidden="1">
      <c r="A59" s="30" t="s">
        <v>131</v>
      </c>
      <c r="B59" s="27" t="s">
        <v>101</v>
      </c>
      <c r="C59" s="76"/>
      <c r="D59" s="76"/>
      <c r="E59" s="85">
        <f t="shared" si="0"/>
        <v>0</v>
      </c>
    </row>
    <row r="60" spans="1:5" ht="31.5" customHeight="1" hidden="1">
      <c r="A60" s="30" t="s">
        <v>132</v>
      </c>
      <c r="B60" s="27" t="s">
        <v>103</v>
      </c>
      <c r="C60" s="76"/>
      <c r="D60" s="76"/>
      <c r="E60" s="85">
        <f t="shared" si="0"/>
        <v>0</v>
      </c>
    </row>
    <row r="61" spans="1:5" ht="31.5" customHeight="1" hidden="1">
      <c r="A61" s="29" t="s">
        <v>133</v>
      </c>
      <c r="B61" s="24" t="s">
        <v>134</v>
      </c>
      <c r="C61" s="74"/>
      <c r="D61" s="74"/>
      <c r="E61" s="85">
        <f t="shared" si="0"/>
        <v>0</v>
      </c>
    </row>
    <row r="62" spans="1:5" ht="15.75" customHeight="1" hidden="1">
      <c r="A62" s="29" t="s">
        <v>135</v>
      </c>
      <c r="B62" s="25" t="s">
        <v>111</v>
      </c>
      <c r="C62" s="74"/>
      <c r="D62" s="74"/>
      <c r="E62" s="85">
        <f t="shared" si="0"/>
        <v>0</v>
      </c>
    </row>
    <row r="63" spans="1:5" ht="15.75" customHeight="1" hidden="1">
      <c r="A63" s="29" t="s">
        <v>136</v>
      </c>
      <c r="B63" s="25" t="s">
        <v>137</v>
      </c>
      <c r="C63" s="74"/>
      <c r="D63" s="74"/>
      <c r="E63" s="85">
        <f t="shared" si="0"/>
        <v>0</v>
      </c>
    </row>
    <row r="64" spans="1:5" ht="47.25" customHeight="1" hidden="1">
      <c r="A64" s="29" t="s">
        <v>138</v>
      </c>
      <c r="B64" s="25" t="s">
        <v>139</v>
      </c>
      <c r="C64" s="74"/>
      <c r="D64" s="74"/>
      <c r="E64" s="85">
        <f t="shared" si="0"/>
        <v>0</v>
      </c>
    </row>
    <row r="65" spans="1:5" ht="31.5" customHeight="1" hidden="1">
      <c r="A65" s="30" t="s">
        <v>140</v>
      </c>
      <c r="B65" s="27" t="s">
        <v>141</v>
      </c>
      <c r="C65" s="76"/>
      <c r="D65" s="76"/>
      <c r="E65" s="85">
        <f t="shared" si="0"/>
        <v>0</v>
      </c>
    </row>
    <row r="66" spans="1:5" ht="31.5" customHeight="1" hidden="1">
      <c r="A66" s="30" t="s">
        <v>142</v>
      </c>
      <c r="B66" s="27" t="s">
        <v>103</v>
      </c>
      <c r="C66" s="76"/>
      <c r="D66" s="76"/>
      <c r="E66" s="85">
        <f t="shared" si="0"/>
        <v>0</v>
      </c>
    </row>
    <row r="67" spans="1:5" ht="47.25" customHeight="1" hidden="1">
      <c r="A67" s="29" t="s">
        <v>143</v>
      </c>
      <c r="B67" s="24" t="s">
        <v>144</v>
      </c>
      <c r="C67" s="74"/>
      <c r="D67" s="74"/>
      <c r="E67" s="85">
        <f t="shared" si="0"/>
        <v>0</v>
      </c>
    </row>
    <row r="68" spans="1:5" ht="31.5" customHeight="1" hidden="1">
      <c r="A68" s="29" t="s">
        <v>145</v>
      </c>
      <c r="B68" s="25" t="s">
        <v>146</v>
      </c>
      <c r="C68" s="74"/>
      <c r="D68" s="74"/>
      <c r="E68" s="85">
        <f t="shared" si="0"/>
        <v>0</v>
      </c>
    </row>
    <row r="69" spans="1:5" ht="31.5" customHeight="1" hidden="1">
      <c r="A69" s="30" t="s">
        <v>147</v>
      </c>
      <c r="B69" s="27" t="s">
        <v>141</v>
      </c>
      <c r="C69" s="76"/>
      <c r="D69" s="76"/>
      <c r="E69" s="85">
        <f t="shared" si="0"/>
        <v>0</v>
      </c>
    </row>
    <row r="70" spans="1:5" ht="31.5" customHeight="1" hidden="1">
      <c r="A70" s="30" t="s">
        <v>148</v>
      </c>
      <c r="B70" s="27" t="s">
        <v>103</v>
      </c>
      <c r="C70" s="76"/>
      <c r="D70" s="76"/>
      <c r="E70" s="85">
        <f t="shared" si="0"/>
        <v>0</v>
      </c>
    </row>
    <row r="71" spans="1:5" ht="31.5" customHeight="1" hidden="1">
      <c r="A71" s="29" t="s">
        <v>149</v>
      </c>
      <c r="B71" s="24" t="s">
        <v>150</v>
      </c>
      <c r="C71" s="74"/>
      <c r="D71" s="74"/>
      <c r="E71" s="85">
        <f t="shared" si="0"/>
        <v>0</v>
      </c>
    </row>
    <row r="72" spans="1:5" ht="15.75" customHeight="1" hidden="1">
      <c r="A72" s="29" t="s">
        <v>151</v>
      </c>
      <c r="B72" s="25" t="s">
        <v>111</v>
      </c>
      <c r="C72" s="74"/>
      <c r="D72" s="74"/>
      <c r="E72" s="85">
        <f t="shared" si="0"/>
        <v>0</v>
      </c>
    </row>
    <row r="73" spans="1:5" ht="31.5">
      <c r="A73" s="29">
        <v>4</v>
      </c>
      <c r="B73" s="24" t="s">
        <v>152</v>
      </c>
      <c r="C73" s="74">
        <v>15047.64</v>
      </c>
      <c r="D73" s="74">
        <v>0</v>
      </c>
      <c r="E73" s="85">
        <f t="shared" si="0"/>
        <v>15047.64</v>
      </c>
    </row>
    <row r="74" spans="1:5" ht="31.5">
      <c r="A74" s="29">
        <v>5</v>
      </c>
      <c r="B74" s="24" t="s">
        <v>153</v>
      </c>
      <c r="C74" s="74">
        <v>28218.34</v>
      </c>
      <c r="D74" s="75">
        <v>28218.34</v>
      </c>
      <c r="E74" s="85">
        <f t="shared" si="0"/>
        <v>0</v>
      </c>
    </row>
    <row r="75" spans="1:5" ht="47.25">
      <c r="A75" s="29">
        <v>6</v>
      </c>
      <c r="B75" s="24" t="s">
        <v>154</v>
      </c>
      <c r="C75" s="74">
        <v>65544.2</v>
      </c>
      <c r="D75" s="74">
        <v>57144.2</v>
      </c>
      <c r="E75" s="85">
        <f t="shared" si="0"/>
        <v>8400</v>
      </c>
    </row>
    <row r="76" spans="1:5" ht="31.5">
      <c r="A76" s="29">
        <v>7</v>
      </c>
      <c r="B76" s="24" t="s">
        <v>155</v>
      </c>
      <c r="C76" s="74">
        <v>30565.2</v>
      </c>
      <c r="D76" s="74">
        <v>30644.08</v>
      </c>
      <c r="E76" s="85">
        <f>C76-D76</f>
        <v>-78.88000000000102</v>
      </c>
    </row>
    <row r="77" spans="1:5" ht="15.75">
      <c r="A77" s="64">
        <v>8</v>
      </c>
      <c r="B77" s="63" t="s">
        <v>204</v>
      </c>
      <c r="C77" s="74">
        <v>13562.78</v>
      </c>
      <c r="D77" s="74">
        <v>13562.78</v>
      </c>
      <c r="E77" s="85">
        <f>C77-D77</f>
        <v>0</v>
      </c>
    </row>
    <row r="78" spans="1:5" ht="31.5">
      <c r="A78" s="64">
        <v>9</v>
      </c>
      <c r="B78" s="63" t="s">
        <v>205</v>
      </c>
      <c r="C78" s="74">
        <v>7831.09</v>
      </c>
      <c r="D78" s="74">
        <v>5243.74</v>
      </c>
      <c r="E78" s="85">
        <f>C78-D78</f>
        <v>2587.3500000000004</v>
      </c>
    </row>
    <row r="79" spans="1:5" ht="15.75">
      <c r="A79" s="65">
        <v>10</v>
      </c>
      <c r="B79" s="63" t="s">
        <v>156</v>
      </c>
      <c r="C79" s="74">
        <f>C11+C46+C55+C73+C74+C75+C76+C77+C78</f>
        <v>1240589.19</v>
      </c>
      <c r="D79" s="74">
        <f>D11+D46+D55+D73+D74+D75+D76+D77+D78</f>
        <v>980884.4299999999</v>
      </c>
      <c r="E79" s="85">
        <f>C79-D79</f>
        <v>259704.76</v>
      </c>
    </row>
    <row r="80" spans="3:5" ht="15.75">
      <c r="C80" s="72"/>
      <c r="D80" s="73"/>
      <c r="E80" s="71"/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workbookViewId="0" topLeftCell="A11">
      <selection activeCell="C79" sqref="C79:E79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66.75" customHeight="1">
      <c r="A2" s="44"/>
      <c r="B2" s="43"/>
      <c r="C2" s="90" t="s">
        <v>217</v>
      </c>
      <c r="D2" s="90"/>
      <c r="E2" s="90"/>
    </row>
    <row r="3" spans="1:4" ht="18.75">
      <c r="A3" s="17"/>
      <c r="B3" s="17"/>
      <c r="C3" s="18"/>
      <c r="D3" s="18"/>
    </row>
    <row r="4" spans="1:5" ht="24.75" customHeight="1">
      <c r="A4" s="98" t="s">
        <v>196</v>
      </c>
      <c r="B4" s="98"/>
      <c r="C4" s="98"/>
      <c r="D4" s="98"/>
      <c r="E4" s="98"/>
    </row>
    <row r="5" spans="1:5" ht="24.75" customHeight="1">
      <c r="A5" s="98" t="s">
        <v>218</v>
      </c>
      <c r="B5" s="98"/>
      <c r="C5" s="98"/>
      <c r="D5" s="98"/>
      <c r="E5" s="98"/>
    </row>
    <row r="6" spans="1:7" ht="39.75" customHeight="1">
      <c r="A6" s="111" t="s">
        <v>210</v>
      </c>
      <c r="B6" s="111"/>
      <c r="C6" s="111"/>
      <c r="D6" s="111"/>
      <c r="E6" s="111"/>
      <c r="G6" s="3" t="s">
        <v>1</v>
      </c>
    </row>
    <row r="7" ht="16.5" customHeight="1">
      <c r="E7" s="19" t="s">
        <v>44</v>
      </c>
    </row>
    <row r="8" spans="1:5" ht="17.25" customHeight="1">
      <c r="A8" s="97" t="s">
        <v>2</v>
      </c>
      <c r="B8" s="97" t="s">
        <v>45</v>
      </c>
      <c r="C8" s="97" t="s">
        <v>5</v>
      </c>
      <c r="D8" s="97"/>
      <c r="E8" s="97"/>
    </row>
    <row r="9" spans="1:5" ht="67.5" customHeight="1">
      <c r="A9" s="97"/>
      <c r="B9" s="97"/>
      <c r="C9" s="20" t="s">
        <v>46</v>
      </c>
      <c r="D9" s="20" t="s">
        <v>47</v>
      </c>
      <c r="E9" s="21" t="s">
        <v>48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49</v>
      </c>
      <c r="C11" s="128">
        <v>21730.54</v>
      </c>
      <c r="D11" s="128">
        <v>21730.53</v>
      </c>
      <c r="E11" s="128">
        <f>C11-D11</f>
        <v>0.010000000002037268</v>
      </c>
    </row>
    <row r="12" spans="1:5" ht="31.5" customHeight="1" hidden="1">
      <c r="A12" s="23" t="s">
        <v>50</v>
      </c>
      <c r="B12" s="24" t="s">
        <v>51</v>
      </c>
      <c r="C12" s="74"/>
      <c r="D12" s="74"/>
      <c r="E12" s="85">
        <f aca="true" t="shared" si="0" ref="E12:E75">C12-D12</f>
        <v>0</v>
      </c>
    </row>
    <row r="13" spans="1:5" ht="31.5" customHeight="1" hidden="1">
      <c r="A13" s="23" t="s">
        <v>52</v>
      </c>
      <c r="B13" s="24" t="str">
        <f>'[2]реагенты'!G13</f>
        <v>Препарат овицидный "Пуролат-Бингси", тыс. руб./кг.</v>
      </c>
      <c r="C13" s="74"/>
      <c r="D13" s="74"/>
      <c r="E13" s="85">
        <f t="shared" si="0"/>
        <v>0</v>
      </c>
    </row>
    <row r="14" spans="1:5" ht="31.5" customHeight="1" hidden="1">
      <c r="A14" s="23" t="s">
        <v>53</v>
      </c>
      <c r="B14" s="24" t="s">
        <v>54</v>
      </c>
      <c r="C14" s="74"/>
      <c r="D14" s="74"/>
      <c r="E14" s="85">
        <f t="shared" si="0"/>
        <v>0</v>
      </c>
    </row>
    <row r="15" spans="1:5" ht="15.75" customHeight="1" hidden="1">
      <c r="A15" s="23" t="s">
        <v>55</v>
      </c>
      <c r="B15" s="24" t="str">
        <f>'[2]реагенты'!G14</f>
        <v>Сульфат алюминия, тыс. руб./кг.</v>
      </c>
      <c r="C15" s="74"/>
      <c r="D15" s="74"/>
      <c r="E15" s="85">
        <f t="shared" si="0"/>
        <v>0</v>
      </c>
    </row>
    <row r="16" spans="1:5" ht="15.75" customHeight="1" hidden="1">
      <c r="A16" s="23" t="s">
        <v>56</v>
      </c>
      <c r="B16" s="24" t="s">
        <v>57</v>
      </c>
      <c r="C16" s="74"/>
      <c r="D16" s="74"/>
      <c r="E16" s="85">
        <f t="shared" si="0"/>
        <v>0</v>
      </c>
    </row>
    <row r="17" spans="1:5" ht="31.5" customHeight="1" hidden="1">
      <c r="A17" s="23" t="s">
        <v>58</v>
      </c>
      <c r="B17" s="24" t="str">
        <f>'[2]реагенты'!G15</f>
        <v>Сода кальцинированная, тыс. руб./кг.</v>
      </c>
      <c r="C17" s="74"/>
      <c r="D17" s="74"/>
      <c r="E17" s="85">
        <f t="shared" si="0"/>
        <v>0</v>
      </c>
    </row>
    <row r="18" spans="1:5" ht="15.75" customHeight="1" hidden="1">
      <c r="A18" s="23" t="s">
        <v>59</v>
      </c>
      <c r="B18" s="24" t="s">
        <v>60</v>
      </c>
      <c r="C18" s="74"/>
      <c r="D18" s="74"/>
      <c r="E18" s="85">
        <f t="shared" si="0"/>
        <v>0</v>
      </c>
    </row>
    <row r="19" spans="1:5" ht="15.75" customHeight="1" hidden="1">
      <c r="A19" s="23" t="s">
        <v>61</v>
      </c>
      <c r="B19" s="24" t="str">
        <f>'[2]реагенты'!G16</f>
        <v>Полиакриламид, тыс. руб./кг.</v>
      </c>
      <c r="C19" s="74"/>
      <c r="D19" s="74"/>
      <c r="E19" s="85">
        <f t="shared" si="0"/>
        <v>0</v>
      </c>
    </row>
    <row r="20" spans="1:5" ht="15.75" customHeight="1" hidden="1">
      <c r="A20" s="23" t="s">
        <v>62</v>
      </c>
      <c r="B20" s="24" t="s">
        <v>63</v>
      </c>
      <c r="C20" s="74"/>
      <c r="D20" s="74"/>
      <c r="E20" s="85">
        <f t="shared" si="0"/>
        <v>0</v>
      </c>
    </row>
    <row r="21" spans="1:5" ht="15.75" customHeight="1" hidden="1">
      <c r="A21" s="23" t="s">
        <v>64</v>
      </c>
      <c r="B21" s="24" t="str">
        <f>'[2]реагенты'!G17</f>
        <v>Гипохлорид натрия, тыс. руб./кг.</v>
      </c>
      <c r="C21" s="74"/>
      <c r="D21" s="74"/>
      <c r="E21" s="85">
        <f t="shared" si="0"/>
        <v>0</v>
      </c>
    </row>
    <row r="22" spans="1:5" ht="15.75" customHeight="1" hidden="1">
      <c r="A22" s="23" t="s">
        <v>65</v>
      </c>
      <c r="B22" s="24" t="s">
        <v>66</v>
      </c>
      <c r="C22" s="74"/>
      <c r="D22" s="74"/>
      <c r="E22" s="85">
        <f t="shared" si="0"/>
        <v>0</v>
      </c>
    </row>
    <row r="23" spans="1:5" ht="31.5" customHeight="1" hidden="1">
      <c r="A23" s="23" t="s">
        <v>67</v>
      </c>
      <c r="B23" s="24" t="s">
        <v>68</v>
      </c>
      <c r="C23" s="74"/>
      <c r="D23" s="74"/>
      <c r="E23" s="85">
        <f t="shared" si="0"/>
        <v>0</v>
      </c>
    </row>
    <row r="24" spans="1:5" ht="15.75" customHeight="1" hidden="1">
      <c r="A24" s="23" t="s">
        <v>69</v>
      </c>
      <c r="B24" s="24" t="s">
        <v>70</v>
      </c>
      <c r="C24" s="74"/>
      <c r="D24" s="74"/>
      <c r="E24" s="85">
        <f t="shared" si="0"/>
        <v>0</v>
      </c>
    </row>
    <row r="25" spans="1:5" ht="31.5" customHeight="1" hidden="1">
      <c r="A25" s="23" t="s">
        <v>71</v>
      </c>
      <c r="B25" s="24" t="s">
        <v>72</v>
      </c>
      <c r="C25" s="74"/>
      <c r="D25" s="74"/>
      <c r="E25" s="85">
        <f t="shared" si="0"/>
        <v>0</v>
      </c>
    </row>
    <row r="26" spans="1:5" ht="15.75" customHeight="1" hidden="1">
      <c r="A26" s="23" t="s">
        <v>73</v>
      </c>
      <c r="B26" s="24" t="s">
        <v>74</v>
      </c>
      <c r="C26" s="74"/>
      <c r="D26" s="74"/>
      <c r="E26" s="85">
        <f t="shared" si="0"/>
        <v>0</v>
      </c>
    </row>
    <row r="27" spans="1:5" ht="15.75" customHeight="1" hidden="1">
      <c r="A27" s="23" t="s">
        <v>75</v>
      </c>
      <c r="B27" s="24" t="s">
        <v>76</v>
      </c>
      <c r="C27" s="74"/>
      <c r="D27" s="74"/>
      <c r="E27" s="85">
        <f t="shared" si="0"/>
        <v>0</v>
      </c>
    </row>
    <row r="28" spans="1:5" ht="15.75" customHeight="1" hidden="1">
      <c r="A28" s="23" t="s">
        <v>77</v>
      </c>
      <c r="B28" s="25" t="s">
        <v>78</v>
      </c>
      <c r="C28" s="74"/>
      <c r="D28" s="74"/>
      <c r="E28" s="85">
        <f t="shared" si="0"/>
        <v>0</v>
      </c>
    </row>
    <row r="29" spans="1:5" ht="15.75" customHeight="1" hidden="1">
      <c r="A29" s="23" t="s">
        <v>79</v>
      </c>
      <c r="B29" s="25" t="s">
        <v>80</v>
      </c>
      <c r="C29" s="74"/>
      <c r="D29" s="74"/>
      <c r="E29" s="85">
        <f t="shared" si="0"/>
        <v>0</v>
      </c>
    </row>
    <row r="30" spans="1:5" ht="31.5" customHeight="1" hidden="1">
      <c r="A30" s="23" t="s">
        <v>81</v>
      </c>
      <c r="B30" s="24" t="s">
        <v>82</v>
      </c>
      <c r="C30" s="75"/>
      <c r="D30" s="75"/>
      <c r="E30" s="85">
        <f t="shared" si="0"/>
        <v>0</v>
      </c>
    </row>
    <row r="31" spans="1:5" ht="47.25" customHeight="1" hidden="1">
      <c r="A31" s="23" t="s">
        <v>83</v>
      </c>
      <c r="B31" s="25" t="s">
        <v>84</v>
      </c>
      <c r="C31" s="75"/>
      <c r="D31" s="75"/>
      <c r="E31" s="85">
        <f t="shared" si="0"/>
        <v>0</v>
      </c>
    </row>
    <row r="32" spans="1:5" ht="31.5" customHeight="1" hidden="1">
      <c r="A32" s="23" t="s">
        <v>85</v>
      </c>
      <c r="B32" s="24" t="s">
        <v>82</v>
      </c>
      <c r="C32" s="75"/>
      <c r="D32" s="75"/>
      <c r="E32" s="85">
        <f t="shared" si="0"/>
        <v>0</v>
      </c>
    </row>
    <row r="33" spans="1:5" ht="47.25" customHeight="1" hidden="1">
      <c r="A33" s="23" t="s">
        <v>86</v>
      </c>
      <c r="B33" s="25" t="s">
        <v>87</v>
      </c>
      <c r="C33" s="75"/>
      <c r="D33" s="75"/>
      <c r="E33" s="85">
        <f t="shared" si="0"/>
        <v>0</v>
      </c>
    </row>
    <row r="34" spans="1:5" ht="15.75" customHeight="1" hidden="1">
      <c r="A34" s="23" t="s">
        <v>88</v>
      </c>
      <c r="B34" s="25" t="s">
        <v>89</v>
      </c>
      <c r="C34" s="74"/>
      <c r="D34" s="74"/>
      <c r="E34" s="85">
        <f t="shared" si="0"/>
        <v>0</v>
      </c>
    </row>
    <row r="35" spans="1:5" ht="47.25" customHeight="1" hidden="1">
      <c r="A35" s="23" t="s">
        <v>90</v>
      </c>
      <c r="B35" s="24" t="s">
        <v>91</v>
      </c>
      <c r="C35" s="74"/>
      <c r="D35" s="74"/>
      <c r="E35" s="85">
        <f t="shared" si="0"/>
        <v>0</v>
      </c>
    </row>
    <row r="36" spans="1:5" ht="31.5" customHeight="1" hidden="1">
      <c r="A36" s="23" t="s">
        <v>92</v>
      </c>
      <c r="B36" s="24" t="s">
        <v>93</v>
      </c>
      <c r="C36" s="74"/>
      <c r="D36" s="74"/>
      <c r="E36" s="85">
        <f t="shared" si="0"/>
        <v>0</v>
      </c>
    </row>
    <row r="37" spans="1:5" ht="15.75" customHeight="1" hidden="1">
      <c r="A37" s="26" t="s">
        <v>94</v>
      </c>
      <c r="B37" s="27" t="s">
        <v>95</v>
      </c>
      <c r="C37" s="76"/>
      <c r="D37" s="76"/>
      <c r="E37" s="85">
        <f t="shared" si="0"/>
        <v>0</v>
      </c>
    </row>
    <row r="38" spans="1:5" ht="31.5" customHeight="1" hidden="1">
      <c r="A38" s="26" t="s">
        <v>96</v>
      </c>
      <c r="B38" s="27" t="s">
        <v>97</v>
      </c>
      <c r="C38" s="76"/>
      <c r="D38" s="76"/>
      <c r="E38" s="85">
        <f t="shared" si="0"/>
        <v>0</v>
      </c>
    </row>
    <row r="39" spans="1:5" ht="31.5" customHeight="1" hidden="1">
      <c r="A39" s="26" t="s">
        <v>98</v>
      </c>
      <c r="B39" s="27" t="s">
        <v>99</v>
      </c>
      <c r="C39" s="76"/>
      <c r="D39" s="76"/>
      <c r="E39" s="85">
        <f t="shared" si="0"/>
        <v>0</v>
      </c>
    </row>
    <row r="40" spans="1:5" ht="15.75" customHeight="1" hidden="1">
      <c r="A40" s="28" t="s">
        <v>100</v>
      </c>
      <c r="B40" s="27" t="s">
        <v>101</v>
      </c>
      <c r="C40" s="76"/>
      <c r="D40" s="76"/>
      <c r="E40" s="85">
        <f t="shared" si="0"/>
        <v>0</v>
      </c>
    </row>
    <row r="41" spans="1:5" ht="31.5" customHeight="1" hidden="1">
      <c r="A41" s="28" t="s">
        <v>102</v>
      </c>
      <c r="B41" s="27" t="s">
        <v>103</v>
      </c>
      <c r="C41" s="76"/>
      <c r="D41" s="76"/>
      <c r="E41" s="85">
        <f t="shared" si="0"/>
        <v>0</v>
      </c>
    </row>
    <row r="42" spans="1:5" ht="47.25" customHeight="1" hidden="1">
      <c r="A42" s="23" t="s">
        <v>104</v>
      </c>
      <c r="B42" s="24" t="s">
        <v>105</v>
      </c>
      <c r="C42" s="74"/>
      <c r="D42" s="74"/>
      <c r="E42" s="85">
        <f t="shared" si="0"/>
        <v>0</v>
      </c>
    </row>
    <row r="43" spans="1:5" ht="15.75" customHeight="1" hidden="1">
      <c r="A43" s="23" t="s">
        <v>106</v>
      </c>
      <c r="B43" s="24" t="s">
        <v>107</v>
      </c>
      <c r="C43" s="76"/>
      <c r="D43" s="76"/>
      <c r="E43" s="85">
        <f t="shared" si="0"/>
        <v>0</v>
      </c>
    </row>
    <row r="44" spans="1:5" ht="31.5" customHeight="1" hidden="1">
      <c r="A44" s="23" t="s">
        <v>108</v>
      </c>
      <c r="B44" s="24" t="s">
        <v>109</v>
      </c>
      <c r="C44" s="75"/>
      <c r="D44" s="75"/>
      <c r="E44" s="85">
        <f t="shared" si="0"/>
        <v>0</v>
      </c>
    </row>
    <row r="45" spans="1:5" ht="15.75" customHeight="1" hidden="1">
      <c r="A45" s="23" t="s">
        <v>110</v>
      </c>
      <c r="B45" s="24" t="s">
        <v>111</v>
      </c>
      <c r="C45" s="75"/>
      <c r="D45" s="75"/>
      <c r="E45" s="85">
        <f t="shared" si="0"/>
        <v>0</v>
      </c>
    </row>
    <row r="46" spans="1:5" ht="15.75">
      <c r="A46" s="29">
        <v>2</v>
      </c>
      <c r="B46" s="25" t="s">
        <v>112</v>
      </c>
      <c r="C46" s="129">
        <v>7790.35</v>
      </c>
      <c r="D46" s="129">
        <v>7790.35</v>
      </c>
      <c r="E46" s="128">
        <f t="shared" si="0"/>
        <v>0</v>
      </c>
    </row>
    <row r="47" spans="1:5" ht="15.75" customHeight="1" hidden="1">
      <c r="A47" s="29" t="s">
        <v>113</v>
      </c>
      <c r="B47" s="25" t="s">
        <v>114</v>
      </c>
      <c r="C47" s="129"/>
      <c r="D47" s="130"/>
      <c r="E47" s="128">
        <f t="shared" si="0"/>
        <v>0</v>
      </c>
    </row>
    <row r="48" spans="1:5" ht="31.5" customHeight="1" hidden="1">
      <c r="A48" s="23" t="s">
        <v>115</v>
      </c>
      <c r="B48" s="24" t="s">
        <v>116</v>
      </c>
      <c r="C48" s="129"/>
      <c r="D48" s="129"/>
      <c r="E48" s="128">
        <f t="shared" si="0"/>
        <v>0</v>
      </c>
    </row>
    <row r="49" spans="1:5" ht="15.75" customHeight="1" hidden="1">
      <c r="A49" s="30" t="s">
        <v>117</v>
      </c>
      <c r="B49" s="27" t="s">
        <v>95</v>
      </c>
      <c r="C49" s="133"/>
      <c r="D49" s="133"/>
      <c r="E49" s="128">
        <f t="shared" si="0"/>
        <v>0</v>
      </c>
    </row>
    <row r="50" spans="1:5" ht="15.75" customHeight="1" hidden="1">
      <c r="A50" s="30" t="s">
        <v>118</v>
      </c>
      <c r="B50" s="27" t="s">
        <v>101</v>
      </c>
      <c r="C50" s="133"/>
      <c r="D50" s="133"/>
      <c r="E50" s="128">
        <f t="shared" si="0"/>
        <v>0</v>
      </c>
    </row>
    <row r="51" spans="1:5" ht="31.5" customHeight="1" hidden="1">
      <c r="A51" s="30" t="s">
        <v>119</v>
      </c>
      <c r="B51" s="27" t="s">
        <v>103</v>
      </c>
      <c r="C51" s="133"/>
      <c r="D51" s="133"/>
      <c r="E51" s="128">
        <f t="shared" si="0"/>
        <v>0</v>
      </c>
    </row>
    <row r="52" spans="1:5" ht="31.5" customHeight="1" hidden="1">
      <c r="A52" s="29" t="s">
        <v>120</v>
      </c>
      <c r="B52" s="24" t="s">
        <v>121</v>
      </c>
      <c r="C52" s="129"/>
      <c r="D52" s="129"/>
      <c r="E52" s="128">
        <f t="shared" si="0"/>
        <v>0</v>
      </c>
    </row>
    <row r="53" spans="1:5" ht="15.75" customHeight="1" hidden="1">
      <c r="A53" s="29" t="s">
        <v>122</v>
      </c>
      <c r="B53" s="25" t="s">
        <v>123</v>
      </c>
      <c r="C53" s="129"/>
      <c r="D53" s="129"/>
      <c r="E53" s="128">
        <f t="shared" si="0"/>
        <v>0</v>
      </c>
    </row>
    <row r="54" spans="1:5" ht="15.75" customHeight="1" hidden="1">
      <c r="A54" s="29" t="s">
        <v>124</v>
      </c>
      <c r="B54" s="25" t="s">
        <v>111</v>
      </c>
      <c r="C54" s="129"/>
      <c r="D54" s="129"/>
      <c r="E54" s="128">
        <f t="shared" si="0"/>
        <v>0</v>
      </c>
    </row>
    <row r="55" spans="1:5" ht="15.75">
      <c r="A55" s="29">
        <v>3</v>
      </c>
      <c r="B55" s="25" t="s">
        <v>125</v>
      </c>
      <c r="C55" s="129">
        <v>4125.33</v>
      </c>
      <c r="D55" s="129">
        <v>4125.33</v>
      </c>
      <c r="E55" s="128">
        <f t="shared" si="0"/>
        <v>0</v>
      </c>
    </row>
    <row r="56" spans="1:5" ht="15.75" customHeight="1" hidden="1">
      <c r="A56" s="29" t="s">
        <v>126</v>
      </c>
      <c r="B56" s="25" t="s">
        <v>127</v>
      </c>
      <c r="C56" s="74"/>
      <c r="D56" s="74"/>
      <c r="E56" s="85">
        <f t="shared" si="0"/>
        <v>0</v>
      </c>
    </row>
    <row r="57" spans="1:5" ht="31.5" customHeight="1" hidden="1">
      <c r="A57" s="29" t="s">
        <v>128</v>
      </c>
      <c r="B57" s="25" t="s">
        <v>129</v>
      </c>
      <c r="C57" s="74"/>
      <c r="D57" s="74"/>
      <c r="E57" s="85">
        <f t="shared" si="0"/>
        <v>0</v>
      </c>
    </row>
    <row r="58" spans="1:5" ht="15.75" customHeight="1" hidden="1">
      <c r="A58" s="30" t="s">
        <v>130</v>
      </c>
      <c r="B58" s="27" t="s">
        <v>95</v>
      </c>
      <c r="C58" s="76"/>
      <c r="D58" s="76"/>
      <c r="E58" s="85">
        <f t="shared" si="0"/>
        <v>0</v>
      </c>
    </row>
    <row r="59" spans="1:5" ht="15.75" customHeight="1" hidden="1">
      <c r="A59" s="30" t="s">
        <v>131</v>
      </c>
      <c r="B59" s="27" t="s">
        <v>101</v>
      </c>
      <c r="C59" s="76"/>
      <c r="D59" s="76"/>
      <c r="E59" s="85">
        <f t="shared" si="0"/>
        <v>0</v>
      </c>
    </row>
    <row r="60" spans="1:5" ht="31.5" customHeight="1" hidden="1">
      <c r="A60" s="30" t="s">
        <v>132</v>
      </c>
      <c r="B60" s="27" t="s">
        <v>103</v>
      </c>
      <c r="C60" s="76"/>
      <c r="D60" s="76"/>
      <c r="E60" s="85">
        <f t="shared" si="0"/>
        <v>0</v>
      </c>
    </row>
    <row r="61" spans="1:5" ht="31.5" customHeight="1" hidden="1">
      <c r="A61" s="29" t="s">
        <v>133</v>
      </c>
      <c r="B61" s="24" t="s">
        <v>134</v>
      </c>
      <c r="C61" s="74"/>
      <c r="D61" s="74"/>
      <c r="E61" s="85">
        <f t="shared" si="0"/>
        <v>0</v>
      </c>
    </row>
    <row r="62" spans="1:5" ht="15.75" customHeight="1" hidden="1">
      <c r="A62" s="29" t="s">
        <v>135</v>
      </c>
      <c r="B62" s="25" t="s">
        <v>111</v>
      </c>
      <c r="C62" s="74"/>
      <c r="D62" s="74"/>
      <c r="E62" s="85">
        <f t="shared" si="0"/>
        <v>0</v>
      </c>
    </row>
    <row r="63" spans="1:5" ht="15.75" customHeight="1" hidden="1">
      <c r="A63" s="29" t="s">
        <v>136</v>
      </c>
      <c r="B63" s="25" t="s">
        <v>137</v>
      </c>
      <c r="C63" s="74"/>
      <c r="D63" s="74"/>
      <c r="E63" s="85">
        <f t="shared" si="0"/>
        <v>0</v>
      </c>
    </row>
    <row r="64" spans="1:5" ht="47.25" customHeight="1" hidden="1">
      <c r="A64" s="29" t="s">
        <v>138</v>
      </c>
      <c r="B64" s="25" t="s">
        <v>139</v>
      </c>
      <c r="C64" s="74"/>
      <c r="D64" s="74"/>
      <c r="E64" s="85">
        <f t="shared" si="0"/>
        <v>0</v>
      </c>
    </row>
    <row r="65" spans="1:5" ht="31.5" customHeight="1" hidden="1">
      <c r="A65" s="30" t="s">
        <v>140</v>
      </c>
      <c r="B65" s="27" t="s">
        <v>141</v>
      </c>
      <c r="C65" s="76"/>
      <c r="D65" s="76"/>
      <c r="E65" s="85">
        <f t="shared" si="0"/>
        <v>0</v>
      </c>
    </row>
    <row r="66" spans="1:5" ht="31.5" customHeight="1" hidden="1">
      <c r="A66" s="30" t="s">
        <v>142</v>
      </c>
      <c r="B66" s="27" t="s">
        <v>103</v>
      </c>
      <c r="C66" s="76"/>
      <c r="D66" s="76"/>
      <c r="E66" s="85">
        <f t="shared" si="0"/>
        <v>0</v>
      </c>
    </row>
    <row r="67" spans="1:5" ht="47.25" customHeight="1" hidden="1">
      <c r="A67" s="29" t="s">
        <v>143</v>
      </c>
      <c r="B67" s="24" t="s">
        <v>144</v>
      </c>
      <c r="C67" s="74"/>
      <c r="D67" s="74"/>
      <c r="E67" s="85">
        <f t="shared" si="0"/>
        <v>0</v>
      </c>
    </row>
    <row r="68" spans="1:5" ht="31.5" customHeight="1" hidden="1">
      <c r="A68" s="29" t="s">
        <v>145</v>
      </c>
      <c r="B68" s="25" t="s">
        <v>146</v>
      </c>
      <c r="C68" s="74"/>
      <c r="D68" s="74"/>
      <c r="E68" s="85">
        <f t="shared" si="0"/>
        <v>0</v>
      </c>
    </row>
    <row r="69" spans="1:5" ht="31.5" customHeight="1" hidden="1">
      <c r="A69" s="30" t="s">
        <v>147</v>
      </c>
      <c r="B69" s="27" t="s">
        <v>141</v>
      </c>
      <c r="C69" s="76"/>
      <c r="D69" s="76"/>
      <c r="E69" s="85">
        <f t="shared" si="0"/>
        <v>0</v>
      </c>
    </row>
    <row r="70" spans="1:5" ht="31.5" customHeight="1" hidden="1">
      <c r="A70" s="30" t="s">
        <v>148</v>
      </c>
      <c r="B70" s="27" t="s">
        <v>103</v>
      </c>
      <c r="C70" s="76"/>
      <c r="D70" s="76"/>
      <c r="E70" s="85">
        <f t="shared" si="0"/>
        <v>0</v>
      </c>
    </row>
    <row r="71" spans="1:5" ht="31.5" customHeight="1" hidden="1">
      <c r="A71" s="29" t="s">
        <v>149</v>
      </c>
      <c r="B71" s="24" t="s">
        <v>150</v>
      </c>
      <c r="C71" s="74"/>
      <c r="D71" s="74"/>
      <c r="E71" s="85">
        <f t="shared" si="0"/>
        <v>0</v>
      </c>
    </row>
    <row r="72" spans="1:5" ht="15.75" customHeight="1" hidden="1">
      <c r="A72" s="29" t="s">
        <v>151</v>
      </c>
      <c r="B72" s="25" t="s">
        <v>111</v>
      </c>
      <c r="C72" s="74"/>
      <c r="D72" s="74"/>
      <c r="E72" s="85">
        <f t="shared" si="0"/>
        <v>0</v>
      </c>
    </row>
    <row r="73" spans="1:5" ht="31.5">
      <c r="A73" s="29">
        <v>4</v>
      </c>
      <c r="B73" s="24" t="s">
        <v>152</v>
      </c>
      <c r="C73" s="129">
        <v>0</v>
      </c>
      <c r="D73" s="129">
        <v>0</v>
      </c>
      <c r="E73" s="131">
        <f t="shared" si="0"/>
        <v>0</v>
      </c>
    </row>
    <row r="74" spans="1:5" ht="31.5">
      <c r="A74" s="29">
        <v>5</v>
      </c>
      <c r="B74" s="24" t="s">
        <v>153</v>
      </c>
      <c r="C74" s="129">
        <v>803.44</v>
      </c>
      <c r="D74" s="130">
        <f>C74</f>
        <v>803.44</v>
      </c>
      <c r="E74" s="131">
        <f t="shared" si="0"/>
        <v>0</v>
      </c>
    </row>
    <row r="75" spans="1:5" ht="47.25">
      <c r="A75" s="29">
        <v>6</v>
      </c>
      <c r="B75" s="24" t="s">
        <v>154</v>
      </c>
      <c r="C75" s="129">
        <v>0</v>
      </c>
      <c r="D75" s="129">
        <v>0</v>
      </c>
      <c r="E75" s="131">
        <f t="shared" si="0"/>
        <v>0</v>
      </c>
    </row>
    <row r="76" spans="1:5" ht="31.5">
      <c r="A76" s="29">
        <v>7</v>
      </c>
      <c r="B76" s="24" t="s">
        <v>155</v>
      </c>
      <c r="C76" s="129">
        <v>45.91</v>
      </c>
      <c r="D76" s="129">
        <v>45.91</v>
      </c>
      <c r="E76" s="131">
        <f>C76-D76</f>
        <v>0</v>
      </c>
    </row>
    <row r="77" spans="1:5" ht="15.75">
      <c r="A77" s="64">
        <v>8</v>
      </c>
      <c r="B77" s="63" t="s">
        <v>204</v>
      </c>
      <c r="C77" s="129">
        <v>0</v>
      </c>
      <c r="D77" s="129">
        <v>0</v>
      </c>
      <c r="E77" s="128">
        <f>C77-D77</f>
        <v>0</v>
      </c>
    </row>
    <row r="78" spans="1:5" ht="31.5">
      <c r="A78" s="64">
        <v>9</v>
      </c>
      <c r="B78" s="63" t="s">
        <v>237</v>
      </c>
      <c r="C78" s="129">
        <v>0</v>
      </c>
      <c r="D78" s="129">
        <v>0</v>
      </c>
      <c r="E78" s="128">
        <f>C78-D78</f>
        <v>0</v>
      </c>
    </row>
    <row r="79" spans="1:5" ht="15.75">
      <c r="A79" s="65">
        <v>10</v>
      </c>
      <c r="B79" s="63" t="s">
        <v>156</v>
      </c>
      <c r="C79" s="129">
        <f>C11+C46+C55+C73+C74+C75+C76+C77+C78</f>
        <v>34495.57000000001</v>
      </c>
      <c r="D79" s="129">
        <f>D11+D46+D55+D73+D74+D75+D76+D77+D78</f>
        <v>34495.560000000005</v>
      </c>
      <c r="E79" s="128">
        <f>C79-D79</f>
        <v>0.010000000002037268</v>
      </c>
    </row>
    <row r="80" spans="3:5" ht="15.75">
      <c r="C80" s="72"/>
      <c r="D80" s="73"/>
      <c r="E80" s="71"/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workbookViewId="0" topLeftCell="A8">
      <selection activeCell="C77" sqref="C77:E77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66.75" customHeight="1">
      <c r="A2" s="44"/>
      <c r="B2" s="43"/>
      <c r="C2" s="90" t="s">
        <v>217</v>
      </c>
      <c r="D2" s="90"/>
      <c r="E2" s="90"/>
    </row>
    <row r="3" spans="1:4" ht="18.75">
      <c r="A3" s="17"/>
      <c r="B3" s="17"/>
      <c r="C3" s="18"/>
      <c r="D3" s="18"/>
    </row>
    <row r="4" spans="1:5" ht="24.75" customHeight="1">
      <c r="A4" s="98" t="s">
        <v>196</v>
      </c>
      <c r="B4" s="98"/>
      <c r="C4" s="98"/>
      <c r="D4" s="98"/>
      <c r="E4" s="98"/>
    </row>
    <row r="5" spans="1:5" ht="24.75" customHeight="1">
      <c r="A5" s="98" t="s">
        <v>219</v>
      </c>
      <c r="B5" s="98"/>
      <c r="C5" s="98"/>
      <c r="D5" s="98"/>
      <c r="E5" s="98"/>
    </row>
    <row r="6" spans="1:7" ht="39.75" customHeight="1">
      <c r="A6" s="111" t="s">
        <v>210</v>
      </c>
      <c r="B6" s="111"/>
      <c r="C6" s="111"/>
      <c r="D6" s="111"/>
      <c r="E6" s="111"/>
      <c r="G6" s="3" t="s">
        <v>1</v>
      </c>
    </row>
    <row r="7" ht="16.5" customHeight="1">
      <c r="E7" s="19" t="s">
        <v>44</v>
      </c>
    </row>
    <row r="8" spans="1:5" ht="17.25" customHeight="1">
      <c r="A8" s="97" t="s">
        <v>2</v>
      </c>
      <c r="B8" s="97" t="s">
        <v>45</v>
      </c>
      <c r="C8" s="97" t="s">
        <v>5</v>
      </c>
      <c r="D8" s="97"/>
      <c r="E8" s="97"/>
    </row>
    <row r="9" spans="1:5" ht="67.5" customHeight="1">
      <c r="A9" s="97"/>
      <c r="B9" s="97"/>
      <c r="C9" s="20" t="s">
        <v>46</v>
      </c>
      <c r="D9" s="20" t="s">
        <v>47</v>
      </c>
      <c r="E9" s="21" t="s">
        <v>48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49</v>
      </c>
      <c r="C11" s="128">
        <v>604.95</v>
      </c>
      <c r="D11" s="128">
        <v>604.92</v>
      </c>
      <c r="E11" s="128">
        <f>C11-D11</f>
        <v>0.030000000000086402</v>
      </c>
    </row>
    <row r="12" spans="1:5" ht="31.5" customHeight="1" hidden="1">
      <c r="A12" s="23" t="s">
        <v>50</v>
      </c>
      <c r="B12" s="24" t="s">
        <v>51</v>
      </c>
      <c r="C12" s="74"/>
      <c r="D12" s="74"/>
      <c r="E12" s="85">
        <f aca="true" t="shared" si="0" ref="E12:E75">C12-D12</f>
        <v>0</v>
      </c>
    </row>
    <row r="13" spans="1:5" ht="31.5" customHeight="1" hidden="1">
      <c r="A13" s="23" t="s">
        <v>52</v>
      </c>
      <c r="B13" s="24" t="str">
        <f>'[2]реагенты'!G13</f>
        <v>Препарат овицидный "Пуролат-Бингси", тыс. руб./кг.</v>
      </c>
      <c r="C13" s="74"/>
      <c r="D13" s="74"/>
      <c r="E13" s="85">
        <f t="shared" si="0"/>
        <v>0</v>
      </c>
    </row>
    <row r="14" spans="1:5" ht="31.5" customHeight="1" hidden="1">
      <c r="A14" s="23" t="s">
        <v>53</v>
      </c>
      <c r="B14" s="24" t="s">
        <v>54</v>
      </c>
      <c r="C14" s="74"/>
      <c r="D14" s="74"/>
      <c r="E14" s="85">
        <f t="shared" si="0"/>
        <v>0</v>
      </c>
    </row>
    <row r="15" spans="1:5" ht="15.75" customHeight="1" hidden="1">
      <c r="A15" s="23" t="s">
        <v>55</v>
      </c>
      <c r="B15" s="24" t="str">
        <f>'[2]реагенты'!G14</f>
        <v>Сульфат алюминия, тыс. руб./кг.</v>
      </c>
      <c r="C15" s="74"/>
      <c r="D15" s="74"/>
      <c r="E15" s="85">
        <f t="shared" si="0"/>
        <v>0</v>
      </c>
    </row>
    <row r="16" spans="1:5" ht="15.75" customHeight="1" hidden="1">
      <c r="A16" s="23" t="s">
        <v>56</v>
      </c>
      <c r="B16" s="24" t="s">
        <v>57</v>
      </c>
      <c r="C16" s="74"/>
      <c r="D16" s="74"/>
      <c r="E16" s="85">
        <f t="shared" si="0"/>
        <v>0</v>
      </c>
    </row>
    <row r="17" spans="1:5" ht="31.5" customHeight="1" hidden="1">
      <c r="A17" s="23" t="s">
        <v>58</v>
      </c>
      <c r="B17" s="24" t="str">
        <f>'[2]реагенты'!G15</f>
        <v>Сода кальцинированная, тыс. руб./кг.</v>
      </c>
      <c r="C17" s="74"/>
      <c r="D17" s="74"/>
      <c r="E17" s="85">
        <f t="shared" si="0"/>
        <v>0</v>
      </c>
    </row>
    <row r="18" spans="1:5" ht="15.75" customHeight="1" hidden="1">
      <c r="A18" s="23" t="s">
        <v>59</v>
      </c>
      <c r="B18" s="24" t="s">
        <v>60</v>
      </c>
      <c r="C18" s="74"/>
      <c r="D18" s="74"/>
      <c r="E18" s="85">
        <f t="shared" si="0"/>
        <v>0</v>
      </c>
    </row>
    <row r="19" spans="1:5" ht="15.75" customHeight="1" hidden="1">
      <c r="A19" s="23" t="s">
        <v>61</v>
      </c>
      <c r="B19" s="24" t="str">
        <f>'[2]реагенты'!G16</f>
        <v>Полиакриламид, тыс. руб./кг.</v>
      </c>
      <c r="C19" s="74"/>
      <c r="D19" s="74"/>
      <c r="E19" s="85">
        <f t="shared" si="0"/>
        <v>0</v>
      </c>
    </row>
    <row r="20" spans="1:5" ht="15.75" customHeight="1" hidden="1">
      <c r="A20" s="23" t="s">
        <v>62</v>
      </c>
      <c r="B20" s="24" t="s">
        <v>63</v>
      </c>
      <c r="C20" s="74"/>
      <c r="D20" s="74"/>
      <c r="E20" s="85">
        <f t="shared" si="0"/>
        <v>0</v>
      </c>
    </row>
    <row r="21" spans="1:5" ht="15.75" customHeight="1" hidden="1">
      <c r="A21" s="23" t="s">
        <v>64</v>
      </c>
      <c r="B21" s="24" t="str">
        <f>'[2]реагенты'!G17</f>
        <v>Гипохлорид натрия, тыс. руб./кг.</v>
      </c>
      <c r="C21" s="74"/>
      <c r="D21" s="74"/>
      <c r="E21" s="85">
        <f t="shared" si="0"/>
        <v>0</v>
      </c>
    </row>
    <row r="22" spans="1:5" ht="15.75" customHeight="1" hidden="1">
      <c r="A22" s="23" t="s">
        <v>65</v>
      </c>
      <c r="B22" s="24" t="s">
        <v>66</v>
      </c>
      <c r="C22" s="74"/>
      <c r="D22" s="74"/>
      <c r="E22" s="85">
        <f t="shared" si="0"/>
        <v>0</v>
      </c>
    </row>
    <row r="23" spans="1:5" ht="31.5" customHeight="1" hidden="1">
      <c r="A23" s="23" t="s">
        <v>67</v>
      </c>
      <c r="B23" s="24" t="s">
        <v>68</v>
      </c>
      <c r="C23" s="74"/>
      <c r="D23" s="74"/>
      <c r="E23" s="85">
        <f t="shared" si="0"/>
        <v>0</v>
      </c>
    </row>
    <row r="24" spans="1:5" ht="15.75" customHeight="1" hidden="1">
      <c r="A24" s="23" t="s">
        <v>69</v>
      </c>
      <c r="B24" s="24" t="s">
        <v>70</v>
      </c>
      <c r="C24" s="74"/>
      <c r="D24" s="74"/>
      <c r="E24" s="85">
        <f t="shared" si="0"/>
        <v>0</v>
      </c>
    </row>
    <row r="25" spans="1:5" ht="31.5" customHeight="1" hidden="1">
      <c r="A25" s="23" t="s">
        <v>71</v>
      </c>
      <c r="B25" s="24" t="s">
        <v>72</v>
      </c>
      <c r="C25" s="74"/>
      <c r="D25" s="74"/>
      <c r="E25" s="85">
        <f t="shared" si="0"/>
        <v>0</v>
      </c>
    </row>
    <row r="26" spans="1:5" ht="15.75" customHeight="1" hidden="1">
      <c r="A26" s="23" t="s">
        <v>73</v>
      </c>
      <c r="B26" s="24" t="s">
        <v>74</v>
      </c>
      <c r="C26" s="74"/>
      <c r="D26" s="74"/>
      <c r="E26" s="85">
        <f t="shared" si="0"/>
        <v>0</v>
      </c>
    </row>
    <row r="27" spans="1:5" ht="15.75" customHeight="1" hidden="1">
      <c r="A27" s="23" t="s">
        <v>75</v>
      </c>
      <c r="B27" s="24" t="s">
        <v>76</v>
      </c>
      <c r="C27" s="74"/>
      <c r="D27" s="74"/>
      <c r="E27" s="85">
        <f t="shared" si="0"/>
        <v>0</v>
      </c>
    </row>
    <row r="28" spans="1:5" ht="15.75" customHeight="1" hidden="1">
      <c r="A28" s="23" t="s">
        <v>77</v>
      </c>
      <c r="B28" s="25" t="s">
        <v>78</v>
      </c>
      <c r="C28" s="74"/>
      <c r="D28" s="74"/>
      <c r="E28" s="85">
        <f t="shared" si="0"/>
        <v>0</v>
      </c>
    </row>
    <row r="29" spans="1:5" ht="15.75" customHeight="1" hidden="1">
      <c r="A29" s="23" t="s">
        <v>79</v>
      </c>
      <c r="B29" s="25" t="s">
        <v>80</v>
      </c>
      <c r="C29" s="74"/>
      <c r="D29" s="74"/>
      <c r="E29" s="85">
        <f t="shared" si="0"/>
        <v>0</v>
      </c>
    </row>
    <row r="30" spans="1:5" ht="31.5" customHeight="1" hidden="1">
      <c r="A30" s="23" t="s">
        <v>81</v>
      </c>
      <c r="B30" s="24" t="s">
        <v>82</v>
      </c>
      <c r="C30" s="75"/>
      <c r="D30" s="75"/>
      <c r="E30" s="85">
        <f t="shared" si="0"/>
        <v>0</v>
      </c>
    </row>
    <row r="31" spans="1:5" ht="47.25" customHeight="1" hidden="1">
      <c r="A31" s="23" t="s">
        <v>83</v>
      </c>
      <c r="B31" s="25" t="s">
        <v>84</v>
      </c>
      <c r="C31" s="75"/>
      <c r="D31" s="75"/>
      <c r="E31" s="85">
        <f t="shared" si="0"/>
        <v>0</v>
      </c>
    </row>
    <row r="32" spans="1:5" ht="31.5" customHeight="1" hidden="1">
      <c r="A32" s="23" t="s">
        <v>85</v>
      </c>
      <c r="B32" s="24" t="s">
        <v>82</v>
      </c>
      <c r="C32" s="75"/>
      <c r="D32" s="75"/>
      <c r="E32" s="85">
        <f t="shared" si="0"/>
        <v>0</v>
      </c>
    </row>
    <row r="33" spans="1:5" ht="47.25" customHeight="1" hidden="1">
      <c r="A33" s="23" t="s">
        <v>86</v>
      </c>
      <c r="B33" s="25" t="s">
        <v>87</v>
      </c>
      <c r="C33" s="75"/>
      <c r="D33" s="75"/>
      <c r="E33" s="85">
        <f t="shared" si="0"/>
        <v>0</v>
      </c>
    </row>
    <row r="34" spans="1:5" ht="15.75" customHeight="1" hidden="1">
      <c r="A34" s="23" t="s">
        <v>88</v>
      </c>
      <c r="B34" s="25" t="s">
        <v>89</v>
      </c>
      <c r="C34" s="74"/>
      <c r="D34" s="74"/>
      <c r="E34" s="85">
        <f t="shared" si="0"/>
        <v>0</v>
      </c>
    </row>
    <row r="35" spans="1:5" ht="47.25" customHeight="1" hidden="1">
      <c r="A35" s="23" t="s">
        <v>90</v>
      </c>
      <c r="B35" s="24" t="s">
        <v>91</v>
      </c>
      <c r="C35" s="74"/>
      <c r="D35" s="74"/>
      <c r="E35" s="85">
        <f t="shared" si="0"/>
        <v>0</v>
      </c>
    </row>
    <row r="36" spans="1:5" ht="31.5" customHeight="1" hidden="1">
      <c r="A36" s="23" t="s">
        <v>92</v>
      </c>
      <c r="B36" s="24" t="s">
        <v>93</v>
      </c>
      <c r="C36" s="74"/>
      <c r="D36" s="74"/>
      <c r="E36" s="85">
        <f t="shared" si="0"/>
        <v>0</v>
      </c>
    </row>
    <row r="37" spans="1:5" ht="15.75" customHeight="1" hidden="1">
      <c r="A37" s="26" t="s">
        <v>94</v>
      </c>
      <c r="B37" s="27" t="s">
        <v>95</v>
      </c>
      <c r="C37" s="76"/>
      <c r="D37" s="76"/>
      <c r="E37" s="85">
        <f t="shared" si="0"/>
        <v>0</v>
      </c>
    </row>
    <row r="38" spans="1:5" ht="31.5" customHeight="1" hidden="1">
      <c r="A38" s="26" t="s">
        <v>96</v>
      </c>
      <c r="B38" s="27" t="s">
        <v>97</v>
      </c>
      <c r="C38" s="76"/>
      <c r="D38" s="76"/>
      <c r="E38" s="85">
        <f t="shared" si="0"/>
        <v>0</v>
      </c>
    </row>
    <row r="39" spans="1:5" ht="31.5" customHeight="1" hidden="1">
      <c r="A39" s="26" t="s">
        <v>98</v>
      </c>
      <c r="B39" s="27" t="s">
        <v>99</v>
      </c>
      <c r="C39" s="76"/>
      <c r="D39" s="76"/>
      <c r="E39" s="85">
        <f t="shared" si="0"/>
        <v>0</v>
      </c>
    </row>
    <row r="40" spans="1:5" ht="15.75" customHeight="1" hidden="1">
      <c r="A40" s="28" t="s">
        <v>100</v>
      </c>
      <c r="B40" s="27" t="s">
        <v>101</v>
      </c>
      <c r="C40" s="76"/>
      <c r="D40" s="76"/>
      <c r="E40" s="85">
        <f t="shared" si="0"/>
        <v>0</v>
      </c>
    </row>
    <row r="41" spans="1:5" ht="31.5" customHeight="1" hidden="1">
      <c r="A41" s="28" t="s">
        <v>102</v>
      </c>
      <c r="B41" s="27" t="s">
        <v>103</v>
      </c>
      <c r="C41" s="76"/>
      <c r="D41" s="76"/>
      <c r="E41" s="85">
        <f t="shared" si="0"/>
        <v>0</v>
      </c>
    </row>
    <row r="42" spans="1:5" ht="47.25" customHeight="1" hidden="1">
      <c r="A42" s="23" t="s">
        <v>104</v>
      </c>
      <c r="B42" s="24" t="s">
        <v>105</v>
      </c>
      <c r="C42" s="74"/>
      <c r="D42" s="74"/>
      <c r="E42" s="85">
        <f t="shared" si="0"/>
        <v>0</v>
      </c>
    </row>
    <row r="43" spans="1:5" ht="15.75" customHeight="1" hidden="1">
      <c r="A43" s="23" t="s">
        <v>106</v>
      </c>
      <c r="B43" s="24" t="s">
        <v>107</v>
      </c>
      <c r="C43" s="76"/>
      <c r="D43" s="76"/>
      <c r="E43" s="85">
        <f t="shared" si="0"/>
        <v>0</v>
      </c>
    </row>
    <row r="44" spans="1:5" ht="31.5" customHeight="1" hidden="1">
      <c r="A44" s="23" t="s">
        <v>108</v>
      </c>
      <c r="B44" s="24" t="s">
        <v>109</v>
      </c>
      <c r="C44" s="75"/>
      <c r="D44" s="75"/>
      <c r="E44" s="85">
        <f t="shared" si="0"/>
        <v>0</v>
      </c>
    </row>
    <row r="45" spans="1:5" ht="15.75" customHeight="1" hidden="1">
      <c r="A45" s="23" t="s">
        <v>110</v>
      </c>
      <c r="B45" s="24" t="s">
        <v>111</v>
      </c>
      <c r="C45" s="75"/>
      <c r="D45" s="75"/>
      <c r="E45" s="85">
        <f t="shared" si="0"/>
        <v>0</v>
      </c>
    </row>
    <row r="46" spans="1:5" ht="15.75">
      <c r="A46" s="29">
        <v>2</v>
      </c>
      <c r="B46" s="25" t="s">
        <v>112</v>
      </c>
      <c r="C46" s="129">
        <v>135.26</v>
      </c>
      <c r="D46" s="129">
        <v>135.26</v>
      </c>
      <c r="E46" s="128">
        <f t="shared" si="0"/>
        <v>0</v>
      </c>
    </row>
    <row r="47" spans="1:5" ht="15.75" customHeight="1" hidden="1">
      <c r="A47" s="29" t="s">
        <v>113</v>
      </c>
      <c r="B47" s="25" t="s">
        <v>114</v>
      </c>
      <c r="C47" s="74"/>
      <c r="D47" s="75"/>
      <c r="E47" s="85">
        <f t="shared" si="0"/>
        <v>0</v>
      </c>
    </row>
    <row r="48" spans="1:5" ht="31.5" customHeight="1" hidden="1">
      <c r="A48" s="23" t="s">
        <v>115</v>
      </c>
      <c r="B48" s="24" t="s">
        <v>116</v>
      </c>
      <c r="C48" s="74"/>
      <c r="D48" s="74"/>
      <c r="E48" s="85">
        <f t="shared" si="0"/>
        <v>0</v>
      </c>
    </row>
    <row r="49" spans="1:5" ht="15.75" customHeight="1" hidden="1">
      <c r="A49" s="30" t="s">
        <v>117</v>
      </c>
      <c r="B49" s="27" t="s">
        <v>95</v>
      </c>
      <c r="C49" s="76"/>
      <c r="D49" s="76"/>
      <c r="E49" s="85">
        <f t="shared" si="0"/>
        <v>0</v>
      </c>
    </row>
    <row r="50" spans="1:5" ht="15.75" customHeight="1" hidden="1">
      <c r="A50" s="30" t="s">
        <v>118</v>
      </c>
      <c r="B50" s="27" t="s">
        <v>101</v>
      </c>
      <c r="C50" s="76"/>
      <c r="D50" s="76"/>
      <c r="E50" s="85">
        <f t="shared" si="0"/>
        <v>0</v>
      </c>
    </row>
    <row r="51" spans="1:5" ht="31.5" customHeight="1" hidden="1">
      <c r="A51" s="30" t="s">
        <v>119</v>
      </c>
      <c r="B51" s="27" t="s">
        <v>103</v>
      </c>
      <c r="C51" s="76"/>
      <c r="D51" s="76"/>
      <c r="E51" s="85">
        <f t="shared" si="0"/>
        <v>0</v>
      </c>
    </row>
    <row r="52" spans="1:5" ht="31.5" customHeight="1" hidden="1">
      <c r="A52" s="29" t="s">
        <v>120</v>
      </c>
      <c r="B52" s="24" t="s">
        <v>121</v>
      </c>
      <c r="C52" s="74"/>
      <c r="D52" s="74"/>
      <c r="E52" s="85">
        <f t="shared" si="0"/>
        <v>0</v>
      </c>
    </row>
    <row r="53" spans="1:5" ht="15.75" customHeight="1" hidden="1">
      <c r="A53" s="29" t="s">
        <v>122</v>
      </c>
      <c r="B53" s="25" t="s">
        <v>123</v>
      </c>
      <c r="C53" s="74"/>
      <c r="D53" s="74"/>
      <c r="E53" s="85">
        <f t="shared" si="0"/>
        <v>0</v>
      </c>
    </row>
    <row r="54" spans="1:5" ht="15.75" customHeight="1" hidden="1">
      <c r="A54" s="29" t="s">
        <v>124</v>
      </c>
      <c r="B54" s="25" t="s">
        <v>111</v>
      </c>
      <c r="C54" s="74"/>
      <c r="D54" s="74"/>
      <c r="E54" s="85">
        <f t="shared" si="0"/>
        <v>0</v>
      </c>
    </row>
    <row r="55" spans="1:5" ht="15.75">
      <c r="A55" s="29">
        <v>3</v>
      </c>
      <c r="B55" s="25" t="s">
        <v>125</v>
      </c>
      <c r="C55" s="129">
        <v>132.85</v>
      </c>
      <c r="D55" s="129">
        <v>132.85</v>
      </c>
      <c r="E55" s="128">
        <f t="shared" si="0"/>
        <v>0</v>
      </c>
    </row>
    <row r="56" spans="1:5" ht="15.75" customHeight="1" hidden="1">
      <c r="A56" s="29" t="s">
        <v>126</v>
      </c>
      <c r="B56" s="25" t="s">
        <v>127</v>
      </c>
      <c r="C56" s="74"/>
      <c r="D56" s="74"/>
      <c r="E56" s="85">
        <f t="shared" si="0"/>
        <v>0</v>
      </c>
    </row>
    <row r="57" spans="1:5" ht="31.5" customHeight="1" hidden="1">
      <c r="A57" s="29" t="s">
        <v>128</v>
      </c>
      <c r="B57" s="25" t="s">
        <v>129</v>
      </c>
      <c r="C57" s="74"/>
      <c r="D57" s="74"/>
      <c r="E57" s="85">
        <f t="shared" si="0"/>
        <v>0</v>
      </c>
    </row>
    <row r="58" spans="1:5" ht="15.75" customHeight="1" hidden="1">
      <c r="A58" s="30" t="s">
        <v>130</v>
      </c>
      <c r="B58" s="27" t="s">
        <v>95</v>
      </c>
      <c r="C58" s="76"/>
      <c r="D58" s="76"/>
      <c r="E58" s="85">
        <f t="shared" si="0"/>
        <v>0</v>
      </c>
    </row>
    <row r="59" spans="1:5" ht="15.75" customHeight="1" hidden="1">
      <c r="A59" s="30" t="s">
        <v>131</v>
      </c>
      <c r="B59" s="27" t="s">
        <v>101</v>
      </c>
      <c r="C59" s="76"/>
      <c r="D59" s="76"/>
      <c r="E59" s="85">
        <f t="shared" si="0"/>
        <v>0</v>
      </c>
    </row>
    <row r="60" spans="1:5" ht="31.5" customHeight="1" hidden="1">
      <c r="A60" s="30" t="s">
        <v>132</v>
      </c>
      <c r="B60" s="27" t="s">
        <v>103</v>
      </c>
      <c r="C60" s="76"/>
      <c r="D60" s="76"/>
      <c r="E60" s="85">
        <f t="shared" si="0"/>
        <v>0</v>
      </c>
    </row>
    <row r="61" spans="1:5" ht="31.5" customHeight="1" hidden="1">
      <c r="A61" s="29" t="s">
        <v>133</v>
      </c>
      <c r="B61" s="24" t="s">
        <v>134</v>
      </c>
      <c r="C61" s="74"/>
      <c r="D61" s="74"/>
      <c r="E61" s="85">
        <f t="shared" si="0"/>
        <v>0</v>
      </c>
    </row>
    <row r="62" spans="1:5" ht="15.75" customHeight="1" hidden="1">
      <c r="A62" s="29" t="s">
        <v>135</v>
      </c>
      <c r="B62" s="25" t="s">
        <v>111</v>
      </c>
      <c r="C62" s="74"/>
      <c r="D62" s="74"/>
      <c r="E62" s="85">
        <f t="shared" si="0"/>
        <v>0</v>
      </c>
    </row>
    <row r="63" spans="1:5" ht="15.75" customHeight="1" hidden="1">
      <c r="A63" s="29" t="s">
        <v>136</v>
      </c>
      <c r="B63" s="25" t="s">
        <v>137</v>
      </c>
      <c r="C63" s="74"/>
      <c r="D63" s="74"/>
      <c r="E63" s="85">
        <f t="shared" si="0"/>
        <v>0</v>
      </c>
    </row>
    <row r="64" spans="1:5" ht="47.25" customHeight="1" hidden="1">
      <c r="A64" s="29" t="s">
        <v>138</v>
      </c>
      <c r="B64" s="25" t="s">
        <v>139</v>
      </c>
      <c r="C64" s="74"/>
      <c r="D64" s="74"/>
      <c r="E64" s="85">
        <f t="shared" si="0"/>
        <v>0</v>
      </c>
    </row>
    <row r="65" spans="1:5" ht="31.5" customHeight="1" hidden="1">
      <c r="A65" s="30" t="s">
        <v>140</v>
      </c>
      <c r="B65" s="27" t="s">
        <v>141</v>
      </c>
      <c r="C65" s="76"/>
      <c r="D65" s="76"/>
      <c r="E65" s="85">
        <f t="shared" si="0"/>
        <v>0</v>
      </c>
    </row>
    <row r="66" spans="1:5" ht="31.5" customHeight="1" hidden="1">
      <c r="A66" s="30" t="s">
        <v>142</v>
      </c>
      <c r="B66" s="27" t="s">
        <v>103</v>
      </c>
      <c r="C66" s="76"/>
      <c r="D66" s="76"/>
      <c r="E66" s="85">
        <f t="shared" si="0"/>
        <v>0</v>
      </c>
    </row>
    <row r="67" spans="1:5" ht="47.25" customHeight="1" hidden="1">
      <c r="A67" s="29" t="s">
        <v>143</v>
      </c>
      <c r="B67" s="24" t="s">
        <v>144</v>
      </c>
      <c r="C67" s="74"/>
      <c r="D67" s="74"/>
      <c r="E67" s="85">
        <f t="shared" si="0"/>
        <v>0</v>
      </c>
    </row>
    <row r="68" spans="1:5" ht="31.5" customHeight="1" hidden="1">
      <c r="A68" s="29" t="s">
        <v>145</v>
      </c>
      <c r="B68" s="25" t="s">
        <v>146</v>
      </c>
      <c r="C68" s="74"/>
      <c r="D68" s="74"/>
      <c r="E68" s="85">
        <f t="shared" si="0"/>
        <v>0</v>
      </c>
    </row>
    <row r="69" spans="1:5" ht="31.5" customHeight="1" hidden="1">
      <c r="A69" s="30" t="s">
        <v>147</v>
      </c>
      <c r="B69" s="27" t="s">
        <v>141</v>
      </c>
      <c r="C69" s="76"/>
      <c r="D69" s="76"/>
      <c r="E69" s="85">
        <f t="shared" si="0"/>
        <v>0</v>
      </c>
    </row>
    <row r="70" spans="1:5" ht="31.5" customHeight="1" hidden="1">
      <c r="A70" s="30" t="s">
        <v>148</v>
      </c>
      <c r="B70" s="27" t="s">
        <v>103</v>
      </c>
      <c r="C70" s="76"/>
      <c r="D70" s="76"/>
      <c r="E70" s="85">
        <f t="shared" si="0"/>
        <v>0</v>
      </c>
    </row>
    <row r="71" spans="1:5" ht="31.5" customHeight="1" hidden="1">
      <c r="A71" s="29" t="s">
        <v>149</v>
      </c>
      <c r="B71" s="24" t="s">
        <v>150</v>
      </c>
      <c r="C71" s="74"/>
      <c r="D71" s="74"/>
      <c r="E71" s="85">
        <f t="shared" si="0"/>
        <v>0</v>
      </c>
    </row>
    <row r="72" spans="1:5" ht="15.75" customHeight="1" hidden="1">
      <c r="A72" s="29" t="s">
        <v>151</v>
      </c>
      <c r="B72" s="25" t="s">
        <v>111</v>
      </c>
      <c r="C72" s="74"/>
      <c r="D72" s="74"/>
      <c r="E72" s="85">
        <f t="shared" si="0"/>
        <v>0</v>
      </c>
    </row>
    <row r="73" spans="1:5" ht="31.5">
      <c r="A73" s="29">
        <v>4</v>
      </c>
      <c r="B73" s="24" t="s">
        <v>152</v>
      </c>
      <c r="C73" s="129">
        <v>0</v>
      </c>
      <c r="D73" s="129">
        <v>0</v>
      </c>
      <c r="E73" s="131">
        <f t="shared" si="0"/>
        <v>0</v>
      </c>
    </row>
    <row r="74" spans="1:5" ht="31.5">
      <c r="A74" s="29">
        <v>5</v>
      </c>
      <c r="B74" s="24" t="s">
        <v>153</v>
      </c>
      <c r="C74" s="129">
        <v>1.8</v>
      </c>
      <c r="D74" s="130">
        <v>1.8</v>
      </c>
      <c r="E74" s="131">
        <f t="shared" si="0"/>
        <v>0</v>
      </c>
    </row>
    <row r="75" spans="1:5" ht="47.25">
      <c r="A75" s="29">
        <v>6</v>
      </c>
      <c r="B75" s="24" t="s">
        <v>154</v>
      </c>
      <c r="C75" s="129">
        <v>0</v>
      </c>
      <c r="D75" s="129">
        <v>0</v>
      </c>
      <c r="E75" s="131">
        <f t="shared" si="0"/>
        <v>0</v>
      </c>
    </row>
    <row r="76" spans="1:5" ht="31.5">
      <c r="A76" s="29">
        <v>7</v>
      </c>
      <c r="B76" s="24" t="s">
        <v>155</v>
      </c>
      <c r="C76" s="129">
        <v>0.48</v>
      </c>
      <c r="D76" s="129">
        <v>0.48</v>
      </c>
      <c r="E76" s="131">
        <f>C76-D76</f>
        <v>0</v>
      </c>
    </row>
    <row r="77" spans="1:5" ht="15.75">
      <c r="A77" s="64">
        <v>8</v>
      </c>
      <c r="B77" s="63" t="s">
        <v>204</v>
      </c>
      <c r="C77" s="129">
        <v>0</v>
      </c>
      <c r="D77" s="129">
        <v>0</v>
      </c>
      <c r="E77" s="131">
        <f>C77-D77</f>
        <v>0</v>
      </c>
    </row>
    <row r="78" spans="1:5" ht="31.5">
      <c r="A78" s="64">
        <v>9</v>
      </c>
      <c r="B78" s="63" t="s">
        <v>237</v>
      </c>
      <c r="C78" s="129">
        <v>0</v>
      </c>
      <c r="D78" s="129">
        <v>0</v>
      </c>
      <c r="E78" s="131">
        <f>C78-D78</f>
        <v>0</v>
      </c>
    </row>
    <row r="79" spans="1:5" ht="15.75">
      <c r="A79" s="65">
        <v>10</v>
      </c>
      <c r="B79" s="63" t="s">
        <v>156</v>
      </c>
      <c r="C79" s="129">
        <f>C11+C46+C55+C73+C74+C75+C76+C77+C78</f>
        <v>875.34</v>
      </c>
      <c r="D79" s="129">
        <f>D11+D46+D55+D73+D74+D75+D76+D77+D78</f>
        <v>875.31</v>
      </c>
      <c r="E79" s="131">
        <f>C79-D79</f>
        <v>0.030000000000086402</v>
      </c>
    </row>
    <row r="80" spans="3:5" ht="15.75">
      <c r="C80" s="72"/>
      <c r="D80" s="73"/>
      <c r="E80" s="71"/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0">
      <selection activeCell="C17" sqref="C17:E1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12" t="s">
        <v>220</v>
      </c>
      <c r="D2" s="112"/>
      <c r="E2" s="112"/>
    </row>
    <row r="3" spans="1:5" ht="18.75">
      <c r="A3" s="52"/>
      <c r="B3" s="52"/>
      <c r="C3" s="52"/>
      <c r="D3" s="52"/>
      <c r="E3" s="53"/>
    </row>
    <row r="4" spans="1:5" ht="48.75" customHeight="1">
      <c r="A4" s="102" t="s">
        <v>178</v>
      </c>
      <c r="B4" s="102"/>
      <c r="C4" s="102"/>
      <c r="D4" s="102"/>
      <c r="E4" s="102"/>
    </row>
    <row r="5" spans="1:8" ht="42" customHeight="1">
      <c r="A5" s="111" t="s">
        <v>210</v>
      </c>
      <c r="B5" s="111"/>
      <c r="C5" s="111"/>
      <c r="D5" s="111"/>
      <c r="E5" s="111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03" t="s">
        <v>2</v>
      </c>
      <c r="B7" s="103" t="s">
        <v>180</v>
      </c>
      <c r="C7" s="105" t="s">
        <v>181</v>
      </c>
      <c r="D7" s="105"/>
      <c r="E7" s="105"/>
    </row>
    <row r="8" spans="1:5" ht="63.75" customHeight="1">
      <c r="A8" s="104"/>
      <c r="B8" s="104"/>
      <c r="C8" s="58" t="s">
        <v>182</v>
      </c>
      <c r="D8" s="58" t="s">
        <v>47</v>
      </c>
      <c r="E8" s="57" t="s">
        <v>48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99" t="s">
        <v>201</v>
      </c>
      <c r="C10" s="100"/>
      <c r="D10" s="100"/>
      <c r="E10" s="101"/>
    </row>
    <row r="11" spans="1:5" ht="99.75" customHeight="1">
      <c r="A11" s="58" t="s">
        <v>183</v>
      </c>
      <c r="B11" s="60" t="s">
        <v>184</v>
      </c>
      <c r="C11" s="132">
        <v>0</v>
      </c>
      <c r="D11" s="132">
        <v>0</v>
      </c>
      <c r="E11" s="132">
        <f>+C11-D11</f>
        <v>0</v>
      </c>
    </row>
    <row r="12" spans="1:5" ht="31.5">
      <c r="A12" s="58" t="s">
        <v>185</v>
      </c>
      <c r="B12" s="61" t="s">
        <v>186</v>
      </c>
      <c r="C12" s="132">
        <v>0</v>
      </c>
      <c r="D12" s="132">
        <v>0</v>
      </c>
      <c r="E12" s="132">
        <f aca="true" t="shared" si="0" ref="E12:E17">+C12-D12</f>
        <v>0</v>
      </c>
    </row>
    <row r="13" spans="1:5" ht="20.25" customHeight="1">
      <c r="A13" s="58" t="s">
        <v>187</v>
      </c>
      <c r="B13" s="61" t="s">
        <v>188</v>
      </c>
      <c r="C13" s="132">
        <v>0</v>
      </c>
      <c r="D13" s="132">
        <v>114.89</v>
      </c>
      <c r="E13" s="132">
        <f t="shared" si="0"/>
        <v>-114.89</v>
      </c>
    </row>
    <row r="14" spans="1:5" ht="18.75" customHeight="1">
      <c r="A14" s="58">
        <v>4</v>
      </c>
      <c r="B14" s="62" t="s">
        <v>189</v>
      </c>
      <c r="C14" s="132">
        <v>114.89</v>
      </c>
      <c r="D14" s="132">
        <v>0</v>
      </c>
      <c r="E14" s="132">
        <f t="shared" si="0"/>
        <v>114.89</v>
      </c>
    </row>
    <row r="15" spans="1:5" ht="22.5" customHeight="1">
      <c r="A15" s="58" t="s">
        <v>190</v>
      </c>
      <c r="B15" s="62" t="s">
        <v>191</v>
      </c>
      <c r="C15" s="132">
        <f>C13+C14</f>
        <v>114.89</v>
      </c>
      <c r="D15" s="132">
        <f>D13+D14</f>
        <v>114.89</v>
      </c>
      <c r="E15" s="132">
        <f t="shared" si="0"/>
        <v>0</v>
      </c>
    </row>
    <row r="16" spans="1:5" ht="41.25" customHeight="1">
      <c r="A16" s="58" t="s">
        <v>192</v>
      </c>
      <c r="B16" s="134" t="s">
        <v>193</v>
      </c>
      <c r="C16" s="132">
        <v>28.72</v>
      </c>
      <c r="D16" s="132">
        <f>D15*0.2</f>
        <v>22.978</v>
      </c>
      <c r="E16" s="132">
        <f t="shared" si="0"/>
        <v>5.741999999999997</v>
      </c>
    </row>
    <row r="17" spans="1:5" ht="30" customHeight="1">
      <c r="A17" s="58" t="s">
        <v>194</v>
      </c>
      <c r="B17" s="60" t="s">
        <v>177</v>
      </c>
      <c r="C17" s="132">
        <f>C15+C16</f>
        <v>143.61</v>
      </c>
      <c r="D17" s="132">
        <f>D15+D16</f>
        <v>137.868</v>
      </c>
      <c r="E17" s="132">
        <f t="shared" si="0"/>
        <v>5.742000000000019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2013-12-16T05:58:21Z</cp:lastPrinted>
  <dcterms:created xsi:type="dcterms:W3CDTF">2013-09-26T04:40:31Z</dcterms:created>
  <dcterms:modified xsi:type="dcterms:W3CDTF">2013-12-16T11:42:57Z</dcterms:modified>
  <cp:category/>
  <cp:version/>
  <cp:contentType/>
  <cp:contentStatus/>
</cp:coreProperties>
</file>